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9420" windowHeight="5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K47" i="1" l="1"/>
  <c r="C32" i="1" l="1"/>
  <c r="B53" i="1"/>
  <c r="B54" i="1"/>
  <c r="B55" i="1"/>
  <c r="B56" i="1"/>
  <c r="B57" i="1"/>
  <c r="B58" i="1"/>
  <c r="B59" i="1"/>
  <c r="B60" i="1"/>
  <c r="C53" i="1"/>
  <c r="D53" i="1" s="1"/>
  <c r="E53" i="1" s="1"/>
  <c r="C54" i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E60" i="1" s="1"/>
  <c r="C52" i="1"/>
  <c r="B52" i="1"/>
  <c r="D54" i="1" l="1"/>
  <c r="E54" i="1" s="1"/>
  <c r="O47" i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7" i="1"/>
  <c r="E7" i="1" s="1"/>
  <c r="N47" i="1"/>
  <c r="J47" i="1"/>
  <c r="F47" i="1"/>
  <c r="B47" i="1"/>
  <c r="N32" i="1"/>
  <c r="J32" i="1"/>
  <c r="F32" i="1"/>
  <c r="B32" i="1"/>
  <c r="N17" i="1"/>
  <c r="J17" i="1"/>
  <c r="F17" i="1"/>
  <c r="B17" i="1"/>
  <c r="G47" i="1"/>
  <c r="C47" i="1"/>
  <c r="O32" i="1"/>
  <c r="K32" i="1"/>
  <c r="G32" i="1"/>
  <c r="O17" i="1"/>
  <c r="K17" i="1"/>
  <c r="G17" i="1"/>
  <c r="C17" i="1"/>
  <c r="F12" i="2"/>
  <c r="F27" i="2" s="1"/>
  <c r="F25" i="2"/>
  <c r="F24" i="2"/>
  <c r="F23" i="2"/>
  <c r="F22" i="2"/>
  <c r="F21" i="2"/>
  <c r="F20" i="2"/>
  <c r="F19" i="2"/>
  <c r="F18" i="2"/>
  <c r="F17" i="2"/>
  <c r="F16" i="2"/>
  <c r="P43" i="1"/>
  <c r="Q43" i="1" s="1"/>
  <c r="L43" i="1"/>
  <c r="M43" i="1" s="1"/>
  <c r="H43" i="1"/>
  <c r="I43" i="1" s="1"/>
  <c r="D43" i="1"/>
  <c r="E43" i="1" s="1"/>
  <c r="P28" i="1"/>
  <c r="H28" i="1"/>
  <c r="I28" i="1" s="1"/>
  <c r="D28" i="1"/>
  <c r="E28" i="1" s="1"/>
  <c r="L28" i="1"/>
  <c r="M28" i="1" s="1"/>
  <c r="P13" i="1"/>
  <c r="Q13" i="1" s="1"/>
  <c r="L13" i="1"/>
  <c r="M13" i="1" s="1"/>
  <c r="H13" i="1"/>
  <c r="I13" i="1" s="1"/>
  <c r="P45" i="1"/>
  <c r="Q45" i="1" s="1"/>
  <c r="L45" i="1"/>
  <c r="M45" i="1" s="1"/>
  <c r="H45" i="1"/>
  <c r="I45" i="1" s="1"/>
  <c r="D45" i="1"/>
  <c r="E45" i="1" s="1"/>
  <c r="P44" i="1"/>
  <c r="Q44" i="1" s="1"/>
  <c r="L44" i="1"/>
  <c r="M44" i="1" s="1"/>
  <c r="H44" i="1"/>
  <c r="I44" i="1" s="1"/>
  <c r="D44" i="1"/>
  <c r="E44" i="1" s="1"/>
  <c r="P42" i="1"/>
  <c r="Q42" i="1" s="1"/>
  <c r="L42" i="1"/>
  <c r="M42" i="1" s="1"/>
  <c r="H42" i="1"/>
  <c r="I42" i="1" s="1"/>
  <c r="D42" i="1"/>
  <c r="E42" i="1" s="1"/>
  <c r="P41" i="1"/>
  <c r="Q41" i="1" s="1"/>
  <c r="L41" i="1"/>
  <c r="M41" i="1" s="1"/>
  <c r="H41" i="1"/>
  <c r="I41" i="1" s="1"/>
  <c r="D41" i="1"/>
  <c r="E41" i="1" s="1"/>
  <c r="P40" i="1"/>
  <c r="Q40" i="1" s="1"/>
  <c r="L40" i="1"/>
  <c r="M40" i="1" s="1"/>
  <c r="H40" i="1"/>
  <c r="I40" i="1" s="1"/>
  <c r="D40" i="1"/>
  <c r="E40" i="1" s="1"/>
  <c r="P39" i="1"/>
  <c r="Q39" i="1" s="1"/>
  <c r="L39" i="1"/>
  <c r="M39" i="1" s="1"/>
  <c r="H39" i="1"/>
  <c r="I39" i="1" s="1"/>
  <c r="D39" i="1"/>
  <c r="E39" i="1" s="1"/>
  <c r="P38" i="1"/>
  <c r="Q38" i="1" s="1"/>
  <c r="L38" i="1"/>
  <c r="M38" i="1" s="1"/>
  <c r="H38" i="1"/>
  <c r="I38" i="1" s="1"/>
  <c r="D38" i="1"/>
  <c r="E38" i="1" s="1"/>
  <c r="P37" i="1"/>
  <c r="Q37" i="1" s="1"/>
  <c r="L37" i="1"/>
  <c r="M37" i="1" s="1"/>
  <c r="H37" i="1"/>
  <c r="I37" i="1" s="1"/>
  <c r="D37" i="1"/>
  <c r="E37" i="1" s="1"/>
  <c r="P30" i="1"/>
  <c r="Q30" i="1" s="1"/>
  <c r="L30" i="1"/>
  <c r="M30" i="1" s="1"/>
  <c r="H30" i="1"/>
  <c r="I30" i="1" s="1"/>
  <c r="D30" i="1"/>
  <c r="E30" i="1" s="1"/>
  <c r="P29" i="1"/>
  <c r="Q29" i="1" s="1"/>
  <c r="L29" i="1"/>
  <c r="M29" i="1" s="1"/>
  <c r="H29" i="1"/>
  <c r="I29" i="1" s="1"/>
  <c r="D29" i="1"/>
  <c r="E29" i="1" s="1"/>
  <c r="P27" i="1"/>
  <c r="Q27" i="1" s="1"/>
  <c r="L27" i="1"/>
  <c r="M27" i="1" s="1"/>
  <c r="H27" i="1"/>
  <c r="I27" i="1" s="1"/>
  <c r="D27" i="1"/>
  <c r="E27" i="1" s="1"/>
  <c r="P26" i="1"/>
  <c r="Q26" i="1" s="1"/>
  <c r="L26" i="1"/>
  <c r="M26" i="1" s="1"/>
  <c r="H26" i="1"/>
  <c r="I26" i="1" s="1"/>
  <c r="D26" i="1"/>
  <c r="E26" i="1" s="1"/>
  <c r="P25" i="1"/>
  <c r="Q25" i="1" s="1"/>
  <c r="L25" i="1"/>
  <c r="M25" i="1" s="1"/>
  <c r="H25" i="1"/>
  <c r="I25" i="1" s="1"/>
  <c r="D25" i="1"/>
  <c r="E25" i="1" s="1"/>
  <c r="P24" i="1"/>
  <c r="Q24" i="1" s="1"/>
  <c r="L24" i="1"/>
  <c r="M24" i="1" s="1"/>
  <c r="H24" i="1"/>
  <c r="I24" i="1" s="1"/>
  <c r="D24" i="1"/>
  <c r="E24" i="1" s="1"/>
  <c r="P23" i="1"/>
  <c r="Q23" i="1" s="1"/>
  <c r="L23" i="1"/>
  <c r="M23" i="1" s="1"/>
  <c r="H23" i="1"/>
  <c r="I23" i="1" s="1"/>
  <c r="D23" i="1"/>
  <c r="E23" i="1" s="1"/>
  <c r="P22" i="1"/>
  <c r="Q22" i="1" s="1"/>
  <c r="L22" i="1"/>
  <c r="M22" i="1" s="1"/>
  <c r="H22" i="1"/>
  <c r="I22" i="1" s="1"/>
  <c r="D22" i="1"/>
  <c r="E22" i="1" s="1"/>
  <c r="P15" i="1"/>
  <c r="Q15" i="1" s="1"/>
  <c r="L15" i="1"/>
  <c r="M15" i="1" s="1"/>
  <c r="H15" i="1"/>
  <c r="I15" i="1" s="1"/>
  <c r="P14" i="1"/>
  <c r="Q14" i="1" s="1"/>
  <c r="L14" i="1"/>
  <c r="M14" i="1" s="1"/>
  <c r="H14" i="1"/>
  <c r="I14" i="1" s="1"/>
  <c r="P12" i="1"/>
  <c r="Q12" i="1" s="1"/>
  <c r="L12" i="1"/>
  <c r="M12" i="1" s="1"/>
  <c r="H12" i="1"/>
  <c r="I12" i="1" s="1"/>
  <c r="P11" i="1"/>
  <c r="Q11" i="1" s="1"/>
  <c r="L11" i="1"/>
  <c r="M11" i="1" s="1"/>
  <c r="H11" i="1"/>
  <c r="I11" i="1" s="1"/>
  <c r="P10" i="1"/>
  <c r="Q10" i="1" s="1"/>
  <c r="L10" i="1"/>
  <c r="M10" i="1" s="1"/>
  <c r="H10" i="1"/>
  <c r="I10" i="1" s="1"/>
  <c r="P9" i="1"/>
  <c r="Q9" i="1" s="1"/>
  <c r="L9" i="1"/>
  <c r="M9" i="1" s="1"/>
  <c r="H9" i="1"/>
  <c r="I9" i="1" s="1"/>
  <c r="P8" i="1"/>
  <c r="Q8" i="1" s="1"/>
  <c r="L8" i="1"/>
  <c r="M8" i="1" s="1"/>
  <c r="H8" i="1"/>
  <c r="I8" i="1" s="1"/>
  <c r="P7" i="1"/>
  <c r="Q7" i="1" s="1"/>
  <c r="L7" i="1"/>
  <c r="M7" i="1" s="1"/>
  <c r="H7" i="1"/>
  <c r="I7" i="1" s="1"/>
  <c r="E22" i="2"/>
  <c r="D22" i="2"/>
  <c r="E19" i="2"/>
  <c r="E27" i="2"/>
  <c r="E26" i="2"/>
  <c r="E25" i="2"/>
  <c r="E24" i="2"/>
  <c r="E23" i="2"/>
  <c r="E21" i="2"/>
  <c r="E20" i="2"/>
  <c r="E18" i="2"/>
  <c r="E17" i="2"/>
  <c r="E16" i="2"/>
  <c r="D27" i="2"/>
  <c r="C27" i="2"/>
  <c r="D26" i="2"/>
  <c r="C26" i="2"/>
  <c r="D25" i="2"/>
  <c r="C25" i="2"/>
  <c r="D24" i="2"/>
  <c r="C24" i="2"/>
  <c r="D23" i="2"/>
  <c r="C23" i="2"/>
  <c r="D21" i="2"/>
  <c r="C21" i="2"/>
  <c r="D20" i="2"/>
  <c r="C20" i="2"/>
  <c r="D19" i="2"/>
  <c r="C19" i="2"/>
  <c r="D18" i="2"/>
  <c r="C18" i="2"/>
  <c r="D17" i="2"/>
  <c r="C17" i="2"/>
  <c r="D16" i="2"/>
  <c r="C16" i="2"/>
  <c r="P47" i="1" l="1"/>
  <c r="Q47" i="1" s="1"/>
  <c r="P17" i="1"/>
  <c r="Q17" i="1" s="1"/>
  <c r="D17" i="1"/>
  <c r="E17" i="1" s="1"/>
  <c r="B62" i="1"/>
  <c r="C62" i="1"/>
  <c r="H32" i="1"/>
  <c r="I32" i="1" s="1"/>
  <c r="D32" i="1"/>
  <c r="E32" i="1" s="1"/>
  <c r="L47" i="1"/>
  <c r="M47" i="1" s="1"/>
  <c r="D47" i="1"/>
  <c r="E47" i="1" s="1"/>
  <c r="L32" i="1"/>
  <c r="M32" i="1" s="1"/>
  <c r="L17" i="1"/>
  <c r="M17" i="1" s="1"/>
  <c r="H17" i="1"/>
  <c r="I17" i="1" s="1"/>
  <c r="D52" i="1"/>
  <c r="E52" i="1" s="1"/>
  <c r="H47" i="1"/>
  <c r="I47" i="1" s="1"/>
  <c r="P32" i="1"/>
  <c r="Q32" i="1" s="1"/>
  <c r="D62" i="1" l="1"/>
  <c r="E62" i="1" s="1"/>
</calcChain>
</file>

<file path=xl/sharedStrings.xml><?xml version="1.0" encoding="utf-8"?>
<sst xmlns="http://schemas.openxmlformats.org/spreadsheetml/2006/main" count="114" uniqueCount="57">
  <si>
    <t>ΗΛΙΚΙΑ</t>
  </si>
  <si>
    <t>ΜΕΤΑΒΟΛΗ</t>
  </si>
  <si>
    <t>ΑΡ.</t>
  </si>
  <si>
    <t>%</t>
  </si>
  <si>
    <t xml:space="preserve">          Ι Α Ν Ο Υ Α Ρ Ι Ο Σ</t>
  </si>
  <si>
    <t xml:space="preserve">       Φ Ε Β Ρ Ο Υ Α Ρ Ι Ο Σ</t>
  </si>
  <si>
    <t xml:space="preserve">       Μ Α Ρ Τ Ι Ο Σ</t>
  </si>
  <si>
    <t xml:space="preserve">  Α Π Ρ Ι Λ Ι Ο Σ</t>
  </si>
  <si>
    <t>ΚΑΤΩ ΤΩΝ 20</t>
  </si>
  <si>
    <t xml:space="preserve"> </t>
  </si>
  <si>
    <t>20-24</t>
  </si>
  <si>
    <t>25-29</t>
  </si>
  <si>
    <t>30-39</t>
  </si>
  <si>
    <t>40-49</t>
  </si>
  <si>
    <t>60-64</t>
  </si>
  <si>
    <t>ΑΝΩ ΤΩΝ 65</t>
  </si>
  <si>
    <t>ΣΥΝΟΛΟ</t>
  </si>
  <si>
    <t xml:space="preserve">     Μ Α Ι Ο Σ </t>
  </si>
  <si>
    <t>Ι Ο Υ Ν Ι Ο Σ</t>
  </si>
  <si>
    <t>Ι Ο Υ Λ Ι Ο Σ</t>
  </si>
  <si>
    <t xml:space="preserve">      Α Υ Γ Ο Υ Σ Τ Ο Σ</t>
  </si>
  <si>
    <t xml:space="preserve">        Σ Ε Π Τ Ε Μ Β Ρ Ι Ο Σ</t>
  </si>
  <si>
    <t xml:space="preserve">        Ο Κ Τ Ω Β Ρ ΙΟ Σ</t>
  </si>
  <si>
    <t xml:space="preserve">       Ν Ο Ε Μ Β Ρ Ι Ο Σ</t>
  </si>
  <si>
    <t xml:space="preserve">        Δ Ε Κ ΕΜ Β Ρ Ι Ο Σ</t>
  </si>
  <si>
    <t xml:space="preserve">   </t>
  </si>
  <si>
    <t>50-54</t>
  </si>
  <si>
    <t>55-59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</si>
  <si>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</si>
  <si>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</si>
  <si>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</si>
  <si>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</si>
  <si>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</si>
  <si>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</si>
  <si>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</si>
  <si>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</si>
  <si>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</si>
  <si>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</si>
  <si>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</si>
  <si>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</si>
  <si>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7 mth avg</t>
  </si>
  <si>
    <t>8 mth avg</t>
  </si>
  <si>
    <t>9 mth avg</t>
  </si>
  <si>
    <t>10 mth avg</t>
  </si>
  <si>
    <t>Total unemployed</t>
  </si>
  <si>
    <t>1 mth avg</t>
  </si>
  <si>
    <t>2 mth avg</t>
  </si>
  <si>
    <t>3 mth avg</t>
  </si>
  <si>
    <t>4 mth avg</t>
  </si>
  <si>
    <t>5 mth avg</t>
  </si>
  <si>
    <t>6 mth avg</t>
  </si>
  <si>
    <t>11 mth av</t>
  </si>
  <si>
    <t>12 mth av</t>
  </si>
  <si>
    <t>Πίνακας 8</t>
  </si>
  <si>
    <t>58R</t>
  </si>
  <si>
    <t xml:space="preserve">     ΜΕΣΟΣ ΟΡΟΣ 12 ΜΗNΩΝ</t>
  </si>
  <si>
    <t>ΣΥΓΚΡΙΤΙΚΟΣ ΠΙΝΑΚΑΣ ΓΡΑΜΜΕΝΩΝ ΑΝΕΡΓΩΝ ΓΥΝΑΙΚΩΝ ΚΑΤΑ ΗΛΙΚΙΑ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</si>
</sst>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name val="Arial"/>
      <charset val="161"/>
    </font>
    <font>
      <b/>
      <u/>
      <sz val="8"/>
      <name val="Arial Greek"/>
      <family val="2"/>
      <charset val="161"/>
    </font>
    <font>
      <b/>
      <sz val="8"/>
      <name val="Arial Greek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sz val="8"/>
      <name val="Arial Greek"/>
    </font>
    <font>
      <sz val="10"/>
      <name val="Arial Greek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left"/>
    </xf>
    <xf numFmtId="0" fontId="2" fillId="0" borderId="0" xfId="0" applyFont="1"/>
    <xf numFmtId="0" fontId="2" fillId="0" borderId="0" xfId="0" quotePrefix="1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0" xfId="0" quotePrefix="1" applyFont="1" applyBorder="1" applyAlignment="1">
      <alignment horizontal="left"/>
    </xf>
    <xf numFmtId="0" fontId="2" fillId="0" borderId="8" xfId="0" applyFont="1" applyBorder="1"/>
    <xf numFmtId="0" fontId="2" fillId="0" borderId="7" xfId="0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9" fontId="2" fillId="0" borderId="0" xfId="0" applyNumberFormat="1" applyFont="1" applyBorder="1" applyAlignment="1">
      <alignment horizontal="right"/>
    </xf>
    <xf numFmtId="9" fontId="2" fillId="0" borderId="8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7" xfId="0" quotePrefix="1" applyFont="1" applyBorder="1" applyAlignment="1">
      <alignment horizontal="left"/>
    </xf>
    <xf numFmtId="3" fontId="2" fillId="0" borderId="0" xfId="0" applyNumberFormat="1" applyFont="1" applyBorder="1"/>
    <xf numFmtId="9" fontId="2" fillId="0" borderId="0" xfId="0" applyNumberFormat="1" applyFont="1" applyBorder="1"/>
    <xf numFmtId="9" fontId="2" fillId="0" borderId="8" xfId="0" applyNumberFormat="1" applyFont="1" applyBorder="1"/>
    <xf numFmtId="0" fontId="1" fillId="0" borderId="0" xfId="0" applyFont="1" applyBorder="1"/>
    <xf numFmtId="0" fontId="1" fillId="0" borderId="8" xfId="0" applyFont="1" applyBorder="1"/>
    <xf numFmtId="164" fontId="1" fillId="0" borderId="0" xfId="0" applyNumberFormat="1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9" fontId="1" fillId="0" borderId="0" xfId="0" applyNumberFormat="1" applyFont="1" applyBorder="1"/>
    <xf numFmtId="9" fontId="1" fillId="0" borderId="8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3" fillId="0" borderId="0" xfId="0" applyNumberFormat="1" applyFont="1"/>
    <xf numFmtId="3" fontId="2" fillId="2" borderId="0" xfId="0" applyNumberFormat="1" applyFont="1" applyFill="1" applyBorder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7" fillId="2" borderId="0" xfId="0" applyNumberFormat="1" applyFont="1" applyFill="1"/>
    <xf numFmtId="3" fontId="7" fillId="0" borderId="0" xfId="0" applyNumberFormat="1" applyFont="1" applyBorder="1"/>
    <xf numFmtId="0" fontId="2" fillId="0" borderId="0" xfId="0" applyFont="1" applyBorder="1" applyAlignment="1">
      <alignment horizontal="right"/>
    </xf>
    <xf numFmtId="3" fontId="2" fillId="0" borderId="5" xfId="0" applyNumberFormat="1" applyFont="1" applyBorder="1"/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topLeftCell="A25" zoomScaleNormal="100" workbookViewId="0">
      <selection activeCell="X33" sqref="X33"/>
    </sheetView>
  </sheetViews>
  <sheetFormatPr defaultColWidth="18.7109375" defaultRowHeight="11.25" x14ac:dyDescent="0.2"/>
  <cols>
    <col min="1" max="1" width="11.42578125" style="4" customWidth="1"/>
    <col min="2" max="2" width="6.140625" style="4" customWidth="1"/>
    <col min="3" max="3" width="6.5703125" style="4" customWidth="1"/>
    <col min="4" max="4" width="7.85546875" style="4" customWidth="1"/>
    <col min="5" max="5" width="6" style="4" customWidth="1"/>
    <col min="6" max="6" width="6.28515625" style="4" customWidth="1"/>
    <col min="7" max="7" width="5.85546875" style="4" customWidth="1"/>
    <col min="8" max="8" width="7.42578125" style="4" customWidth="1"/>
    <col min="9" max="9" width="5.5703125" style="4" customWidth="1"/>
    <col min="10" max="10" width="6" style="4" customWidth="1"/>
    <col min="11" max="11" width="6.5703125" style="4" customWidth="1"/>
    <col min="12" max="12" width="6" style="4" customWidth="1"/>
    <col min="13" max="13" width="5.5703125" style="4" customWidth="1"/>
    <col min="14" max="14" width="5.85546875" style="4" customWidth="1"/>
    <col min="15" max="15" width="6.5703125" style="4" customWidth="1"/>
    <col min="16" max="16" width="6" style="4" customWidth="1"/>
    <col min="17" max="17" width="6.140625" style="4" customWidth="1"/>
    <col min="18" max="20" width="5.7109375" style="4" customWidth="1"/>
    <col min="21" max="21" width="4.7109375" style="4" customWidth="1"/>
    <col min="22" max="16384" width="18.7109375" style="4"/>
  </cols>
  <sheetData>
    <row r="1" spans="1:20" x14ac:dyDescent="0.2">
      <c r="A1" s="1" t="s">
        <v>53</v>
      </c>
      <c r="B1" s="3" t="s">
        <v>56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s="2" customFormat="1" ht="12" thickBot="1" x14ac:dyDescent="0.25">
      <c r="A2" s="45" t="s">
        <v>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s="2" customFormat="1" x14ac:dyDescent="0.2">
      <c r="A3" s="5" t="s">
        <v>0</v>
      </c>
      <c r="B3" s="7">
        <v>2015</v>
      </c>
      <c r="C3" s="7">
        <v>2016</v>
      </c>
      <c r="D3" s="6" t="s">
        <v>1</v>
      </c>
      <c r="E3" s="6"/>
      <c r="F3" s="7">
        <v>2015</v>
      </c>
      <c r="G3" s="7">
        <v>2016</v>
      </c>
      <c r="H3" s="6" t="s">
        <v>1</v>
      </c>
      <c r="I3" s="6"/>
      <c r="J3" s="7">
        <v>2015</v>
      </c>
      <c r="K3" s="7">
        <v>2016</v>
      </c>
      <c r="L3" s="6" t="s">
        <v>1</v>
      </c>
      <c r="M3" s="6"/>
      <c r="N3" s="7">
        <v>2015</v>
      </c>
      <c r="O3" s="7">
        <v>2016</v>
      </c>
      <c r="P3" s="6" t="s">
        <v>1</v>
      </c>
      <c r="Q3" s="8"/>
    </row>
    <row r="4" spans="1:20" s="2" customFormat="1" ht="12" thickBot="1" x14ac:dyDescent="0.25">
      <c r="A4" s="9"/>
      <c r="B4" s="11"/>
      <c r="C4" s="11"/>
      <c r="D4" s="11" t="s">
        <v>2</v>
      </c>
      <c r="E4" s="11" t="s">
        <v>3</v>
      </c>
      <c r="F4" s="11"/>
      <c r="G4" s="11"/>
      <c r="H4" s="11" t="s">
        <v>2</v>
      </c>
      <c r="I4" s="11" t="s">
        <v>3</v>
      </c>
      <c r="J4" s="11"/>
      <c r="K4" s="11"/>
      <c r="L4" s="11" t="s">
        <v>2</v>
      </c>
      <c r="M4" s="11" t="s">
        <v>3</v>
      </c>
      <c r="N4" s="11"/>
      <c r="O4" s="11"/>
      <c r="P4" s="11" t="s">
        <v>2</v>
      </c>
      <c r="Q4" s="12" t="s">
        <v>3</v>
      </c>
    </row>
    <row r="5" spans="1:20" s="2" customFormat="1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T5" s="16"/>
    </row>
    <row r="6" spans="1:20" s="2" customFormat="1" x14ac:dyDescent="0.2">
      <c r="A6" s="17"/>
      <c r="B6" s="18" t="s">
        <v>4</v>
      </c>
      <c r="C6" s="16"/>
      <c r="D6" s="16"/>
      <c r="E6" s="16"/>
      <c r="F6" s="18" t="s">
        <v>5</v>
      </c>
      <c r="G6" s="16"/>
      <c r="H6" s="16"/>
      <c r="I6" s="16"/>
      <c r="J6" s="16"/>
      <c r="K6" s="18" t="s">
        <v>6</v>
      </c>
      <c r="L6" s="16"/>
      <c r="M6" s="16"/>
      <c r="N6" s="16"/>
      <c r="O6" s="18" t="s">
        <v>7</v>
      </c>
      <c r="P6" s="16"/>
      <c r="Q6" s="19"/>
    </row>
    <row r="7" spans="1:20" s="2" customFormat="1" x14ac:dyDescent="0.2">
      <c r="A7" s="20" t="s">
        <v>8</v>
      </c>
      <c r="B7" s="54">
        <v>159</v>
      </c>
      <c r="C7" s="54">
        <v>147</v>
      </c>
      <c r="D7" s="21">
        <f>C7-B7</f>
        <v>-12</v>
      </c>
      <c r="E7" s="22">
        <f t="shared" ref="E7:E15" si="0">D7/B7</f>
        <v>-7.5471698113207544E-2</v>
      </c>
      <c r="F7" s="54">
        <v>139</v>
      </c>
      <c r="G7" s="54">
        <v>151</v>
      </c>
      <c r="H7" s="21">
        <f t="shared" ref="H7:H15" si="1">G7-F7</f>
        <v>12</v>
      </c>
      <c r="I7" s="22">
        <f t="shared" ref="I7:I15" si="2">H7/F7</f>
        <v>8.6330935251798566E-2</v>
      </c>
      <c r="J7" s="49">
        <v>123</v>
      </c>
      <c r="K7" s="49">
        <v>132</v>
      </c>
      <c r="L7" s="21">
        <f t="shared" ref="L7:L15" si="3">K7-J7</f>
        <v>9</v>
      </c>
      <c r="M7" s="22">
        <f t="shared" ref="M7:M15" si="4">L7/J7</f>
        <v>7.3170731707317069E-2</v>
      </c>
      <c r="N7" s="49">
        <v>101</v>
      </c>
      <c r="O7" s="49">
        <v>104</v>
      </c>
      <c r="P7" s="21">
        <f t="shared" ref="P7:P15" si="5">O7-N7</f>
        <v>3</v>
      </c>
      <c r="Q7" s="23">
        <f t="shared" ref="Q7:Q15" si="6">P7/N7</f>
        <v>2.9702970297029702E-2</v>
      </c>
      <c r="R7" s="4"/>
    </row>
    <row r="8" spans="1:20" s="2" customFormat="1" x14ac:dyDescent="0.2">
      <c r="A8" s="17" t="s">
        <v>10</v>
      </c>
      <c r="B8" s="54">
        <v>2459</v>
      </c>
      <c r="C8" s="54">
        <v>2157</v>
      </c>
      <c r="D8" s="21">
        <f t="shared" ref="D8:D15" si="7">C8-B8</f>
        <v>-302</v>
      </c>
      <c r="E8" s="22">
        <f t="shared" si="0"/>
        <v>-0.12281415209434729</v>
      </c>
      <c r="F8" s="54">
        <v>2416</v>
      </c>
      <c r="G8" s="54">
        <v>2175</v>
      </c>
      <c r="H8" s="21">
        <f t="shared" si="1"/>
        <v>-241</v>
      </c>
      <c r="I8" s="22">
        <f t="shared" si="2"/>
        <v>-9.9751655629139069E-2</v>
      </c>
      <c r="J8" s="49">
        <v>2255</v>
      </c>
      <c r="K8" s="49">
        <v>2047</v>
      </c>
      <c r="L8" s="21">
        <f t="shared" si="3"/>
        <v>-208</v>
      </c>
      <c r="M8" s="22">
        <f t="shared" si="4"/>
        <v>-9.2239467849223947E-2</v>
      </c>
      <c r="N8" s="49">
        <v>1984</v>
      </c>
      <c r="O8" s="49">
        <v>1707</v>
      </c>
      <c r="P8" s="21">
        <f t="shared" si="5"/>
        <v>-277</v>
      </c>
      <c r="Q8" s="23">
        <f t="shared" si="6"/>
        <v>-0.13961693548387097</v>
      </c>
    </row>
    <row r="9" spans="1:20" s="2" customFormat="1" x14ac:dyDescent="0.2">
      <c r="A9" s="17" t="s">
        <v>11</v>
      </c>
      <c r="B9" s="54">
        <v>3966</v>
      </c>
      <c r="C9" s="54">
        <v>3532</v>
      </c>
      <c r="D9" s="21">
        <f t="shared" si="7"/>
        <v>-434</v>
      </c>
      <c r="E9" s="22">
        <f t="shared" si="0"/>
        <v>-0.10943015632879476</v>
      </c>
      <c r="F9" s="54">
        <v>3971</v>
      </c>
      <c r="G9" s="54">
        <v>3511</v>
      </c>
      <c r="H9" s="21">
        <f t="shared" si="1"/>
        <v>-460</v>
      </c>
      <c r="I9" s="22">
        <f t="shared" si="2"/>
        <v>-0.11583983883152858</v>
      </c>
      <c r="J9" s="49">
        <v>3777</v>
      </c>
      <c r="K9" s="49">
        <v>3295</v>
      </c>
      <c r="L9" s="21">
        <f t="shared" si="3"/>
        <v>-482</v>
      </c>
      <c r="M9" s="22">
        <f t="shared" si="4"/>
        <v>-0.12761450886947312</v>
      </c>
      <c r="N9" s="49">
        <v>3332</v>
      </c>
      <c r="O9" s="49">
        <v>2889</v>
      </c>
      <c r="P9" s="21">
        <f t="shared" si="5"/>
        <v>-443</v>
      </c>
      <c r="Q9" s="23">
        <f t="shared" si="6"/>
        <v>-0.13295318127250899</v>
      </c>
    </row>
    <row r="10" spans="1:20" s="2" customFormat="1" x14ac:dyDescent="0.2">
      <c r="A10" s="20" t="s">
        <v>12</v>
      </c>
      <c r="B10" s="54">
        <v>5969</v>
      </c>
      <c r="C10" s="54">
        <v>5807</v>
      </c>
      <c r="D10" s="21">
        <f t="shared" si="7"/>
        <v>-162</v>
      </c>
      <c r="E10" s="22">
        <f t="shared" si="0"/>
        <v>-2.7140224493214946E-2</v>
      </c>
      <c r="F10" s="54">
        <v>5985</v>
      </c>
      <c r="G10" s="54">
        <v>5853</v>
      </c>
      <c r="H10" s="21">
        <f t="shared" si="1"/>
        <v>-132</v>
      </c>
      <c r="I10" s="22">
        <f t="shared" si="2"/>
        <v>-2.2055137844611529E-2</v>
      </c>
      <c r="J10" s="49">
        <v>5826</v>
      </c>
      <c r="K10" s="49">
        <v>5467</v>
      </c>
      <c r="L10" s="21">
        <f t="shared" si="3"/>
        <v>-359</v>
      </c>
      <c r="M10" s="22">
        <f t="shared" si="4"/>
        <v>-6.1620322691383456E-2</v>
      </c>
      <c r="N10" s="49">
        <v>5130</v>
      </c>
      <c r="O10" s="49">
        <v>4769</v>
      </c>
      <c r="P10" s="21">
        <f t="shared" si="5"/>
        <v>-361</v>
      </c>
      <c r="Q10" s="23">
        <f t="shared" si="6"/>
        <v>-7.0370370370370375E-2</v>
      </c>
    </row>
    <row r="11" spans="1:20" s="2" customFormat="1" x14ac:dyDescent="0.2">
      <c r="A11" s="20" t="s">
        <v>13</v>
      </c>
      <c r="B11" s="54">
        <v>5120</v>
      </c>
      <c r="C11" s="54">
        <v>4874</v>
      </c>
      <c r="D11" s="21">
        <f t="shared" si="7"/>
        <v>-246</v>
      </c>
      <c r="E11" s="22">
        <f t="shared" si="0"/>
        <v>-4.8046875000000003E-2</v>
      </c>
      <c r="F11" s="54">
        <v>5120</v>
      </c>
      <c r="G11" s="54">
        <v>4862</v>
      </c>
      <c r="H11" s="21">
        <f t="shared" si="1"/>
        <v>-258</v>
      </c>
      <c r="I11" s="22">
        <f t="shared" si="2"/>
        <v>-5.0390625000000001E-2</v>
      </c>
      <c r="J11" s="49">
        <v>4895</v>
      </c>
      <c r="K11" s="49">
        <v>4488</v>
      </c>
      <c r="L11" s="21">
        <f t="shared" si="3"/>
        <v>-407</v>
      </c>
      <c r="M11" s="22">
        <f t="shared" si="4"/>
        <v>-8.3146067415730343E-2</v>
      </c>
      <c r="N11" s="49">
        <v>4237</v>
      </c>
      <c r="O11" s="49">
        <v>3744</v>
      </c>
      <c r="P11" s="21">
        <f t="shared" si="5"/>
        <v>-493</v>
      </c>
      <c r="Q11" s="23">
        <f t="shared" si="6"/>
        <v>-0.11635591220202973</v>
      </c>
    </row>
    <row r="12" spans="1:20" s="2" customFormat="1" x14ac:dyDescent="0.2">
      <c r="A12" s="20" t="s">
        <v>26</v>
      </c>
      <c r="B12" s="54">
        <v>2595</v>
      </c>
      <c r="C12" s="54">
        <v>2438</v>
      </c>
      <c r="D12" s="21">
        <f t="shared" si="7"/>
        <v>-157</v>
      </c>
      <c r="E12" s="22">
        <f t="shared" si="0"/>
        <v>-6.0500963391136801E-2</v>
      </c>
      <c r="F12" s="54">
        <v>2579</v>
      </c>
      <c r="G12" s="54">
        <v>2430</v>
      </c>
      <c r="H12" s="21">
        <f t="shared" si="1"/>
        <v>-149</v>
      </c>
      <c r="I12" s="22">
        <f t="shared" si="2"/>
        <v>-5.7774331136099262E-2</v>
      </c>
      <c r="J12" s="49">
        <v>2472</v>
      </c>
      <c r="K12" s="49">
        <v>2235</v>
      </c>
      <c r="L12" s="21">
        <f t="shared" si="3"/>
        <v>-237</v>
      </c>
      <c r="M12" s="22">
        <f t="shared" si="4"/>
        <v>-9.5873786407766989E-2</v>
      </c>
      <c r="N12" s="49">
        <v>2200</v>
      </c>
      <c r="O12" s="49">
        <v>1916</v>
      </c>
      <c r="P12" s="21">
        <f t="shared" si="5"/>
        <v>-284</v>
      </c>
      <c r="Q12" s="23">
        <f t="shared" si="6"/>
        <v>-0.12909090909090909</v>
      </c>
    </row>
    <row r="13" spans="1:20" s="2" customFormat="1" x14ac:dyDescent="0.2">
      <c r="A13" s="20" t="s">
        <v>27</v>
      </c>
      <c r="B13" s="54">
        <v>2436</v>
      </c>
      <c r="C13" s="54">
        <v>2254</v>
      </c>
      <c r="D13" s="21">
        <f t="shared" si="7"/>
        <v>-182</v>
      </c>
      <c r="E13" s="22">
        <f t="shared" si="0"/>
        <v>-7.4712643678160925E-2</v>
      </c>
      <c r="F13" s="54">
        <v>2452</v>
      </c>
      <c r="G13" s="54">
        <v>2238</v>
      </c>
      <c r="H13" s="21">
        <f t="shared" si="1"/>
        <v>-214</v>
      </c>
      <c r="I13" s="22">
        <f t="shared" si="2"/>
        <v>-8.7275693311582386E-2</v>
      </c>
      <c r="J13" s="49">
        <v>2318</v>
      </c>
      <c r="K13" s="49">
        <v>2102</v>
      </c>
      <c r="L13" s="21">
        <f t="shared" si="3"/>
        <v>-216</v>
      </c>
      <c r="M13" s="22">
        <f t="shared" si="4"/>
        <v>-9.3183779119930976E-2</v>
      </c>
      <c r="N13" s="49">
        <v>2062</v>
      </c>
      <c r="O13" s="49">
        <v>1856</v>
      </c>
      <c r="P13" s="21">
        <f t="shared" si="5"/>
        <v>-206</v>
      </c>
      <c r="Q13" s="23">
        <f t="shared" si="6"/>
        <v>-9.990300678952474E-2</v>
      </c>
    </row>
    <row r="14" spans="1:20" s="2" customFormat="1" x14ac:dyDescent="0.2">
      <c r="A14" s="20" t="s">
        <v>14</v>
      </c>
      <c r="B14" s="54">
        <v>1343</v>
      </c>
      <c r="C14" s="54">
        <v>1296</v>
      </c>
      <c r="D14" s="21">
        <f t="shared" si="7"/>
        <v>-47</v>
      </c>
      <c r="E14" s="22">
        <f t="shared" si="0"/>
        <v>-3.4996276991809384E-2</v>
      </c>
      <c r="F14" s="54">
        <v>1373</v>
      </c>
      <c r="G14" s="54">
        <v>1285</v>
      </c>
      <c r="H14" s="21">
        <f t="shared" si="1"/>
        <v>-88</v>
      </c>
      <c r="I14" s="22">
        <f t="shared" si="2"/>
        <v>-6.4093226511289153E-2</v>
      </c>
      <c r="J14" s="49">
        <v>1283</v>
      </c>
      <c r="K14" s="49">
        <v>1226</v>
      </c>
      <c r="L14" s="21">
        <f t="shared" si="3"/>
        <v>-57</v>
      </c>
      <c r="M14" s="22">
        <f t="shared" si="4"/>
        <v>-4.4427123928293066E-2</v>
      </c>
      <c r="N14" s="49">
        <v>1239</v>
      </c>
      <c r="O14" s="49">
        <v>1117</v>
      </c>
      <c r="P14" s="21">
        <f t="shared" si="5"/>
        <v>-122</v>
      </c>
      <c r="Q14" s="23">
        <f t="shared" si="6"/>
        <v>-9.8466505246166264E-2</v>
      </c>
    </row>
    <row r="15" spans="1:20" s="2" customFormat="1" x14ac:dyDescent="0.2">
      <c r="A15" s="20" t="s">
        <v>15</v>
      </c>
      <c r="B15" s="54">
        <v>77</v>
      </c>
      <c r="C15" s="54">
        <v>80</v>
      </c>
      <c r="D15" s="21">
        <f t="shared" si="7"/>
        <v>3</v>
      </c>
      <c r="E15" s="22">
        <f t="shared" si="0"/>
        <v>3.896103896103896E-2</v>
      </c>
      <c r="F15" s="54">
        <v>78</v>
      </c>
      <c r="G15" s="54">
        <v>87</v>
      </c>
      <c r="H15" s="21">
        <f t="shared" si="1"/>
        <v>9</v>
      </c>
      <c r="I15" s="22">
        <f t="shared" si="2"/>
        <v>0.11538461538461539</v>
      </c>
      <c r="J15" s="49">
        <v>69</v>
      </c>
      <c r="K15" s="49">
        <v>79</v>
      </c>
      <c r="L15" s="21">
        <f t="shared" si="3"/>
        <v>10</v>
      </c>
      <c r="M15" s="22">
        <f t="shared" si="4"/>
        <v>0.14492753623188406</v>
      </c>
      <c r="N15" s="49">
        <v>56</v>
      </c>
      <c r="O15" s="49">
        <v>67</v>
      </c>
      <c r="P15" s="21">
        <f t="shared" si="5"/>
        <v>11</v>
      </c>
      <c r="Q15" s="23">
        <f t="shared" si="6"/>
        <v>0.19642857142857142</v>
      </c>
    </row>
    <row r="16" spans="1:20" s="2" customFormat="1" x14ac:dyDescent="0.2">
      <c r="A16" s="17"/>
      <c r="B16" s="21"/>
      <c r="C16" s="21"/>
      <c r="D16" s="21" t="s">
        <v>9</v>
      </c>
      <c r="E16" s="22" t="s">
        <v>9</v>
      </c>
      <c r="F16" s="21"/>
      <c r="G16" s="21"/>
      <c r="H16" s="21" t="s">
        <v>9</v>
      </c>
      <c r="I16" s="22" t="s">
        <v>9</v>
      </c>
      <c r="J16" s="21"/>
      <c r="K16" s="21"/>
      <c r="L16" s="21" t="s">
        <v>9</v>
      </c>
      <c r="M16" s="22" t="s">
        <v>9</v>
      </c>
      <c r="N16" s="21"/>
      <c r="O16" s="21"/>
      <c r="P16" s="21" t="s">
        <v>9</v>
      </c>
      <c r="Q16" s="23" t="s">
        <v>9</v>
      </c>
    </row>
    <row r="17" spans="1:17" s="2" customFormat="1" x14ac:dyDescent="0.2">
      <c r="A17" s="17" t="s">
        <v>16</v>
      </c>
      <c r="B17" s="21">
        <f>SUM(B7:B16)</f>
        <v>24124</v>
      </c>
      <c r="C17" s="21">
        <f>SUM(C7:C16)</f>
        <v>22585</v>
      </c>
      <c r="D17" s="21">
        <f>C17-B17</f>
        <v>-1539</v>
      </c>
      <c r="E17" s="22">
        <f>D17/B17</f>
        <v>-6.3795390482507042E-2</v>
      </c>
      <c r="F17" s="21">
        <f>SUM(F7:F16)</f>
        <v>24113</v>
      </c>
      <c r="G17" s="21">
        <f>SUM(G7:G16)</f>
        <v>22592</v>
      </c>
      <c r="H17" s="21">
        <f>G17-F17</f>
        <v>-1521</v>
      </c>
      <c r="I17" s="22">
        <f>H17/F17</f>
        <v>-6.3078007713681411E-2</v>
      </c>
      <c r="J17" s="21">
        <f>SUM(J7:J16)</f>
        <v>23018</v>
      </c>
      <c r="K17" s="21">
        <f>SUM(K7:K16)</f>
        <v>21071</v>
      </c>
      <c r="L17" s="21">
        <f>K17-J17</f>
        <v>-1947</v>
      </c>
      <c r="M17" s="22">
        <f>L17/J17</f>
        <v>-8.4585976192544959E-2</v>
      </c>
      <c r="N17" s="21">
        <f>SUM(N7:N16)</f>
        <v>20341</v>
      </c>
      <c r="O17" s="21">
        <f>SUM(O7:O16)</f>
        <v>18169</v>
      </c>
      <c r="P17" s="21">
        <f>O17-N17</f>
        <v>-2172</v>
      </c>
      <c r="Q17" s="23">
        <f>P17/N17</f>
        <v>-0.10677941104173837</v>
      </c>
    </row>
    <row r="18" spans="1:17" s="2" customFormat="1" x14ac:dyDescent="0.2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9"/>
    </row>
    <row r="19" spans="1:17" s="2" customFormat="1" ht="3" customHeight="1" x14ac:dyDescent="0.2">
      <c r="A19" s="17"/>
      <c r="B19" s="22"/>
      <c r="C19" s="22"/>
      <c r="D19" s="16"/>
      <c r="E19" s="16"/>
      <c r="F19" s="22"/>
      <c r="G19" s="22"/>
      <c r="H19" s="16"/>
      <c r="I19" s="16"/>
      <c r="J19" s="22"/>
      <c r="K19" s="22"/>
      <c r="L19" s="16"/>
      <c r="M19" s="16"/>
      <c r="N19" s="22"/>
      <c r="O19" s="22"/>
      <c r="P19" s="16"/>
      <c r="Q19" s="19"/>
    </row>
    <row r="20" spans="1:17" s="2" customFormat="1" ht="3" customHeight="1" x14ac:dyDescent="0.2">
      <c r="A20" s="2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9"/>
    </row>
    <row r="21" spans="1:17" s="2" customFormat="1" x14ac:dyDescent="0.2">
      <c r="A21" s="17"/>
      <c r="B21" s="16"/>
      <c r="C21" s="18" t="s">
        <v>17</v>
      </c>
      <c r="D21" s="16"/>
      <c r="E21" s="16"/>
      <c r="F21" s="16"/>
      <c r="G21" s="16" t="s">
        <v>18</v>
      </c>
      <c r="H21" s="16"/>
      <c r="I21" s="16"/>
      <c r="J21" s="16"/>
      <c r="K21" s="16" t="s">
        <v>19</v>
      </c>
      <c r="L21" s="16"/>
      <c r="M21" s="16"/>
      <c r="N21" s="16" t="s">
        <v>20</v>
      </c>
      <c r="O21" s="16"/>
      <c r="P21" s="16"/>
      <c r="Q21" s="19"/>
    </row>
    <row r="22" spans="1:17" s="2" customFormat="1" x14ac:dyDescent="0.2">
      <c r="A22" s="20" t="s">
        <v>8</v>
      </c>
      <c r="B22" s="16">
        <v>97</v>
      </c>
      <c r="C22" s="16">
        <v>79</v>
      </c>
      <c r="D22" s="26">
        <f t="shared" ref="D22:D30" si="8">C22-B22</f>
        <v>-18</v>
      </c>
      <c r="E22" s="27">
        <f t="shared" ref="E22:E30" si="9">D22/B22</f>
        <v>-0.18556701030927836</v>
      </c>
      <c r="F22" s="16">
        <v>115</v>
      </c>
      <c r="G22" s="16">
        <v>82</v>
      </c>
      <c r="H22" s="26">
        <f t="shared" ref="H22:H30" si="10">G22-F22</f>
        <v>-33</v>
      </c>
      <c r="I22" s="27">
        <f t="shared" ref="I22:I30" si="11">H22/F22</f>
        <v>-0.28695652173913044</v>
      </c>
      <c r="J22" s="16">
        <v>155</v>
      </c>
      <c r="K22" s="16">
        <v>88</v>
      </c>
      <c r="L22" s="26">
        <f t="shared" ref="L22:L30" si="12">K22-J22</f>
        <v>-67</v>
      </c>
      <c r="M22" s="27">
        <f t="shared" ref="M22:M30" si="13">L22/J22</f>
        <v>-0.43225806451612903</v>
      </c>
      <c r="N22" s="16">
        <v>153</v>
      </c>
      <c r="O22" s="16">
        <v>88</v>
      </c>
      <c r="P22" s="26">
        <f t="shared" ref="P22:P30" si="14">O22-N22</f>
        <v>-65</v>
      </c>
      <c r="Q22" s="28">
        <f t="shared" ref="Q22:Q30" si="15">P22/N22</f>
        <v>-0.42483660130718953</v>
      </c>
    </row>
    <row r="23" spans="1:17" s="2" customFormat="1" x14ac:dyDescent="0.2">
      <c r="A23" s="17" t="s">
        <v>10</v>
      </c>
      <c r="B23" s="16">
        <v>1891</v>
      </c>
      <c r="C23" s="16">
        <v>1523</v>
      </c>
      <c r="D23" s="26">
        <f t="shared" si="8"/>
        <v>-368</v>
      </c>
      <c r="E23" s="27">
        <f t="shared" si="9"/>
        <v>-0.19460602855631942</v>
      </c>
      <c r="F23" s="16">
        <v>2032</v>
      </c>
      <c r="G23" s="16">
        <v>1522</v>
      </c>
      <c r="H23" s="26">
        <f t="shared" si="10"/>
        <v>-510</v>
      </c>
      <c r="I23" s="27">
        <f t="shared" si="11"/>
        <v>-0.25098425196850394</v>
      </c>
      <c r="J23" s="16">
        <v>2413</v>
      </c>
      <c r="K23" s="16">
        <v>1574</v>
      </c>
      <c r="L23" s="26">
        <f t="shared" si="12"/>
        <v>-839</v>
      </c>
      <c r="M23" s="27">
        <f t="shared" si="13"/>
        <v>-0.34769995855781183</v>
      </c>
      <c r="N23" s="16">
        <v>2273</v>
      </c>
      <c r="O23" s="16">
        <v>1582</v>
      </c>
      <c r="P23" s="26">
        <f t="shared" si="14"/>
        <v>-691</v>
      </c>
      <c r="Q23" s="28">
        <f t="shared" si="15"/>
        <v>-0.3040035195776507</v>
      </c>
    </row>
    <row r="24" spans="1:17" x14ac:dyDescent="0.2">
      <c r="A24" s="17" t="s">
        <v>11</v>
      </c>
      <c r="B24" s="16">
        <v>3261</v>
      </c>
      <c r="C24" s="16">
        <v>2785</v>
      </c>
      <c r="D24" s="26">
        <f t="shared" si="8"/>
        <v>-476</v>
      </c>
      <c r="E24" s="27">
        <f t="shared" si="9"/>
        <v>-0.145967494633548</v>
      </c>
      <c r="F24" s="16">
        <v>3765</v>
      </c>
      <c r="G24" s="16">
        <v>3035</v>
      </c>
      <c r="H24" s="26">
        <f t="shared" si="10"/>
        <v>-730</v>
      </c>
      <c r="I24" s="27">
        <f t="shared" si="11"/>
        <v>-0.19389110225763612</v>
      </c>
      <c r="J24" s="16">
        <v>3970</v>
      </c>
      <c r="K24" s="16">
        <v>3241</v>
      </c>
      <c r="L24" s="26">
        <f t="shared" si="12"/>
        <v>-729</v>
      </c>
      <c r="M24" s="27">
        <f t="shared" si="13"/>
        <v>-0.1836272040302267</v>
      </c>
      <c r="N24" s="16">
        <v>3825</v>
      </c>
      <c r="O24" s="16">
        <v>3288</v>
      </c>
      <c r="P24" s="26">
        <f t="shared" si="14"/>
        <v>-537</v>
      </c>
      <c r="Q24" s="28">
        <f t="shared" si="15"/>
        <v>-0.14039215686274509</v>
      </c>
    </row>
    <row r="25" spans="1:17" x14ac:dyDescent="0.2">
      <c r="A25" s="20" t="s">
        <v>12</v>
      </c>
      <c r="B25" s="16">
        <v>4788</v>
      </c>
      <c r="C25" s="16">
        <v>4459</v>
      </c>
      <c r="D25" s="26">
        <f t="shared" si="8"/>
        <v>-329</v>
      </c>
      <c r="E25" s="27">
        <f t="shared" si="9"/>
        <v>-6.8713450292397657E-2</v>
      </c>
      <c r="F25" s="16">
        <v>5476</v>
      </c>
      <c r="G25" s="16">
        <v>5078</v>
      </c>
      <c r="H25" s="26">
        <f t="shared" si="10"/>
        <v>-398</v>
      </c>
      <c r="I25" s="27">
        <f t="shared" si="11"/>
        <v>-7.2680788897005119E-2</v>
      </c>
      <c r="J25" s="16">
        <v>5816</v>
      </c>
      <c r="K25" s="16">
        <v>5488</v>
      </c>
      <c r="L25" s="26">
        <f t="shared" si="12"/>
        <v>-328</v>
      </c>
      <c r="M25" s="27">
        <f t="shared" si="13"/>
        <v>-5.6396148555708389E-2</v>
      </c>
      <c r="N25" s="16">
        <v>5739</v>
      </c>
      <c r="O25" s="16">
        <v>5538</v>
      </c>
      <c r="P25" s="26">
        <f t="shared" si="14"/>
        <v>-201</v>
      </c>
      <c r="Q25" s="28">
        <f t="shared" si="15"/>
        <v>-3.5023523261892314E-2</v>
      </c>
    </row>
    <row r="26" spans="1:17" x14ac:dyDescent="0.2">
      <c r="A26" s="20" t="s">
        <v>13</v>
      </c>
      <c r="B26" s="16">
        <v>3808</v>
      </c>
      <c r="C26" s="16">
        <v>3366</v>
      </c>
      <c r="D26" s="26">
        <f t="shared" si="8"/>
        <v>-442</v>
      </c>
      <c r="E26" s="27">
        <f t="shared" si="9"/>
        <v>-0.11607142857142858</v>
      </c>
      <c r="F26" s="16">
        <v>3945</v>
      </c>
      <c r="G26" s="16">
        <v>3567</v>
      </c>
      <c r="H26" s="26">
        <f t="shared" si="10"/>
        <v>-378</v>
      </c>
      <c r="I26" s="27">
        <f t="shared" si="11"/>
        <v>-9.5817490494296581E-2</v>
      </c>
      <c r="J26" s="16">
        <v>4152</v>
      </c>
      <c r="K26" s="16">
        <v>3797</v>
      </c>
      <c r="L26" s="26">
        <f t="shared" si="12"/>
        <v>-355</v>
      </c>
      <c r="M26" s="27">
        <f t="shared" si="13"/>
        <v>-8.5500963391136803E-2</v>
      </c>
      <c r="N26" s="16">
        <v>4020</v>
      </c>
      <c r="O26" s="16">
        <v>3723</v>
      </c>
      <c r="P26" s="26">
        <f t="shared" si="14"/>
        <v>-297</v>
      </c>
      <c r="Q26" s="28">
        <f t="shared" si="15"/>
        <v>-7.3880597014925373E-2</v>
      </c>
    </row>
    <row r="27" spans="1:17" x14ac:dyDescent="0.2">
      <c r="A27" s="20" t="s">
        <v>26</v>
      </c>
      <c r="B27" s="16">
        <v>1948</v>
      </c>
      <c r="C27" s="16">
        <v>1699</v>
      </c>
      <c r="D27" s="26">
        <f t="shared" si="8"/>
        <v>-249</v>
      </c>
      <c r="E27" s="27">
        <f t="shared" si="9"/>
        <v>-0.12782340862422997</v>
      </c>
      <c r="F27" s="16">
        <v>2012</v>
      </c>
      <c r="G27" s="16">
        <v>1830</v>
      </c>
      <c r="H27" s="26">
        <f t="shared" si="10"/>
        <v>-182</v>
      </c>
      <c r="I27" s="27">
        <f t="shared" si="11"/>
        <v>-9.0457256461232607E-2</v>
      </c>
      <c r="J27" s="16">
        <v>2078</v>
      </c>
      <c r="K27" s="16">
        <v>1952</v>
      </c>
      <c r="L27" s="26">
        <f t="shared" si="12"/>
        <v>-126</v>
      </c>
      <c r="M27" s="27">
        <f t="shared" si="13"/>
        <v>-6.0635226179018287E-2</v>
      </c>
      <c r="N27" s="16">
        <v>2047</v>
      </c>
      <c r="O27" s="16">
        <v>1888</v>
      </c>
      <c r="P27" s="26">
        <f t="shared" si="14"/>
        <v>-159</v>
      </c>
      <c r="Q27" s="28">
        <f t="shared" si="15"/>
        <v>-7.7674645823155836E-2</v>
      </c>
    </row>
    <row r="28" spans="1:17" x14ac:dyDescent="0.2">
      <c r="A28" s="20" t="s">
        <v>27</v>
      </c>
      <c r="B28" s="16">
        <v>1922</v>
      </c>
      <c r="C28" s="16">
        <v>1714</v>
      </c>
      <c r="D28" s="26">
        <f t="shared" si="8"/>
        <v>-208</v>
      </c>
      <c r="E28" s="27">
        <f t="shared" si="9"/>
        <v>-0.10822060353798127</v>
      </c>
      <c r="F28" s="16">
        <v>1970</v>
      </c>
      <c r="G28" s="16">
        <v>1768</v>
      </c>
      <c r="H28" s="26">
        <f t="shared" si="10"/>
        <v>-202</v>
      </c>
      <c r="I28" s="27">
        <f t="shared" si="11"/>
        <v>-0.10253807106598985</v>
      </c>
      <c r="J28" s="16">
        <v>2003</v>
      </c>
      <c r="K28" s="16">
        <v>1861</v>
      </c>
      <c r="L28" s="26">
        <f t="shared" si="12"/>
        <v>-142</v>
      </c>
      <c r="M28" s="27">
        <f t="shared" si="13"/>
        <v>-7.0893659510733897E-2</v>
      </c>
      <c r="N28" s="16">
        <v>1953</v>
      </c>
      <c r="O28" s="16">
        <v>1819</v>
      </c>
      <c r="P28" s="26">
        <f t="shared" si="14"/>
        <v>-134</v>
      </c>
      <c r="Q28" s="28"/>
    </row>
    <row r="29" spans="1:17" x14ac:dyDescent="0.2">
      <c r="A29" s="20" t="s">
        <v>14</v>
      </c>
      <c r="B29" s="16">
        <v>1168</v>
      </c>
      <c r="C29" s="16">
        <v>1053</v>
      </c>
      <c r="D29" s="26">
        <f t="shared" si="8"/>
        <v>-115</v>
      </c>
      <c r="E29" s="27">
        <f t="shared" si="9"/>
        <v>-9.8458904109589046E-2</v>
      </c>
      <c r="F29" s="16">
        <v>1203</v>
      </c>
      <c r="G29" s="16">
        <v>1075</v>
      </c>
      <c r="H29" s="26">
        <f t="shared" si="10"/>
        <v>-128</v>
      </c>
      <c r="I29" s="27">
        <f t="shared" si="11"/>
        <v>-0.10640066500415628</v>
      </c>
      <c r="J29" s="16">
        <v>1221</v>
      </c>
      <c r="K29" s="16">
        <v>1095</v>
      </c>
      <c r="L29" s="26">
        <f t="shared" si="12"/>
        <v>-126</v>
      </c>
      <c r="M29" s="27">
        <f t="shared" si="13"/>
        <v>-0.10319410319410319</v>
      </c>
      <c r="N29" s="16">
        <v>1172</v>
      </c>
      <c r="O29" s="16">
        <v>1057</v>
      </c>
      <c r="P29" s="26">
        <f t="shared" si="14"/>
        <v>-115</v>
      </c>
      <c r="Q29" s="28">
        <f t="shared" si="15"/>
        <v>-9.8122866894197955E-2</v>
      </c>
    </row>
    <row r="30" spans="1:17" x14ac:dyDescent="0.2">
      <c r="A30" s="20" t="s">
        <v>15</v>
      </c>
      <c r="B30" s="16">
        <v>65</v>
      </c>
      <c r="C30" s="16">
        <v>62</v>
      </c>
      <c r="D30" s="26">
        <f t="shared" si="8"/>
        <v>-3</v>
      </c>
      <c r="E30" s="27">
        <f t="shared" si="9"/>
        <v>-4.6153846153846156E-2</v>
      </c>
      <c r="F30" s="16">
        <v>70</v>
      </c>
      <c r="G30" s="16">
        <v>64</v>
      </c>
      <c r="H30" s="26">
        <f t="shared" si="10"/>
        <v>-6</v>
      </c>
      <c r="I30" s="27">
        <f t="shared" si="11"/>
        <v>-8.5714285714285715E-2</v>
      </c>
      <c r="J30" s="16">
        <v>73</v>
      </c>
      <c r="K30" s="16">
        <v>60</v>
      </c>
      <c r="L30" s="26">
        <f t="shared" si="12"/>
        <v>-13</v>
      </c>
      <c r="M30" s="27">
        <f t="shared" si="13"/>
        <v>-0.17808219178082191</v>
      </c>
      <c r="N30" s="16">
        <v>69</v>
      </c>
      <c r="O30" s="16">
        <v>61</v>
      </c>
      <c r="P30" s="26">
        <f t="shared" si="14"/>
        <v>-8</v>
      </c>
      <c r="Q30" s="28">
        <f t="shared" si="15"/>
        <v>-0.11594202898550725</v>
      </c>
    </row>
    <row r="31" spans="1:17" x14ac:dyDescent="0.2">
      <c r="A31" s="17"/>
      <c r="B31" s="26"/>
      <c r="C31" s="26"/>
      <c r="D31" s="26"/>
      <c r="E31" s="27" t="s">
        <v>9</v>
      </c>
      <c r="F31" s="16"/>
      <c r="G31" s="16"/>
      <c r="H31" s="26" t="s">
        <v>9</v>
      </c>
      <c r="I31" s="27" t="s">
        <v>9</v>
      </c>
      <c r="J31" s="26"/>
      <c r="K31" s="26"/>
      <c r="L31" s="16"/>
      <c r="M31" s="16"/>
      <c r="N31" s="26"/>
      <c r="O31" s="26"/>
      <c r="P31" s="16"/>
      <c r="Q31" s="30"/>
    </row>
    <row r="32" spans="1:17" x14ac:dyDescent="0.2">
      <c r="A32" s="17" t="s">
        <v>16</v>
      </c>
      <c r="B32" s="26">
        <f>SUM(B22:B30)</f>
        <v>18948</v>
      </c>
      <c r="C32" s="26">
        <f>SUM(C22:C30)</f>
        <v>16740</v>
      </c>
      <c r="D32" s="26">
        <f>C32-B32</f>
        <v>-2208</v>
      </c>
      <c r="E32" s="27">
        <f>D32/B32</f>
        <v>-0.11652944901836605</v>
      </c>
      <c r="F32" s="26">
        <f>SUM(F22:F31)</f>
        <v>20588</v>
      </c>
      <c r="G32" s="26">
        <f>SUM(G22:G31)</f>
        <v>18021</v>
      </c>
      <c r="H32" s="26">
        <f>G32-F32</f>
        <v>-2567</v>
      </c>
      <c r="I32" s="27">
        <f>H32/F32</f>
        <v>-0.12468428210608121</v>
      </c>
      <c r="J32" s="43">
        <f>SUM(J22:J31)</f>
        <v>21881</v>
      </c>
      <c r="K32" s="43">
        <f>SUM(K22:K31)</f>
        <v>19156</v>
      </c>
      <c r="L32" s="26">
        <f>K32-J32</f>
        <v>-2725</v>
      </c>
      <c r="M32" s="27">
        <f>L32/J32</f>
        <v>-0.12453726977743247</v>
      </c>
      <c r="N32" s="26">
        <f>SUM(N22:N31)</f>
        <v>21251</v>
      </c>
      <c r="O32" s="26">
        <f>SUM(O22:O31)</f>
        <v>19044</v>
      </c>
      <c r="P32" s="26">
        <f>O32-N32</f>
        <v>-2207</v>
      </c>
      <c r="Q32" s="28">
        <f>P32/N32</f>
        <v>-0.10385393628535128</v>
      </c>
    </row>
    <row r="33" spans="1:18" x14ac:dyDescent="0.2">
      <c r="A33" s="17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</row>
    <row r="34" spans="1:18" ht="8.25" customHeight="1" x14ac:dyDescent="0.2">
      <c r="A34" s="17"/>
      <c r="B34" s="22"/>
      <c r="C34" s="22"/>
      <c r="D34" s="35"/>
      <c r="E34" s="35"/>
      <c r="F34" s="22"/>
      <c r="G34" s="22"/>
      <c r="H34" s="35"/>
      <c r="I34" s="35"/>
      <c r="J34" s="22"/>
      <c r="K34" s="22"/>
      <c r="L34" s="35"/>
      <c r="M34" s="35"/>
      <c r="N34" s="22"/>
      <c r="O34" s="22"/>
      <c r="P34" s="35"/>
      <c r="Q34" s="36"/>
    </row>
    <row r="35" spans="1:18" ht="8.25" customHeight="1" x14ac:dyDescent="0.2">
      <c r="A35" s="25"/>
      <c r="B35" s="16"/>
      <c r="C35" s="16"/>
      <c r="D35" s="29"/>
      <c r="E35" s="31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29"/>
    </row>
    <row r="36" spans="1:18" x14ac:dyDescent="0.2">
      <c r="A36" s="32"/>
      <c r="B36" s="16" t="s">
        <v>21</v>
      </c>
      <c r="C36" s="29"/>
      <c r="D36" s="29"/>
      <c r="E36" s="29"/>
      <c r="F36" s="16" t="s">
        <v>22</v>
      </c>
      <c r="G36" s="16"/>
      <c r="H36" s="16"/>
      <c r="I36" s="16"/>
      <c r="J36" s="16" t="s">
        <v>23</v>
      </c>
      <c r="K36" s="16"/>
      <c r="L36" s="16"/>
      <c r="M36" s="16"/>
      <c r="N36" s="16" t="s">
        <v>24</v>
      </c>
      <c r="O36" s="16"/>
      <c r="P36" s="16"/>
      <c r="Q36" s="19"/>
    </row>
    <row r="37" spans="1:18" x14ac:dyDescent="0.2">
      <c r="A37" s="20" t="s">
        <v>8</v>
      </c>
      <c r="B37" s="16">
        <v>143</v>
      </c>
      <c r="C37" s="16">
        <v>89</v>
      </c>
      <c r="D37" s="26">
        <f t="shared" ref="D37:D45" si="16">C37-B37</f>
        <v>-54</v>
      </c>
      <c r="E37" s="27">
        <f t="shared" ref="E37:E45" si="17">D37/B37</f>
        <v>-0.3776223776223776</v>
      </c>
      <c r="F37" s="16">
        <v>132</v>
      </c>
      <c r="G37" s="16">
        <v>95</v>
      </c>
      <c r="H37" s="26">
        <f t="shared" ref="H37:H45" si="18">G37-F37</f>
        <v>-37</v>
      </c>
      <c r="I37" s="27">
        <f t="shared" ref="I37:I45" si="19">H37/F37</f>
        <v>-0.28030303030303028</v>
      </c>
      <c r="J37" s="16">
        <v>150</v>
      </c>
      <c r="K37" s="16">
        <v>127</v>
      </c>
      <c r="L37" s="26">
        <f t="shared" ref="L37:L45" si="20">K37-J37</f>
        <v>-23</v>
      </c>
      <c r="M37" s="27">
        <f t="shared" ref="M37:M45" si="21">L37/J37</f>
        <v>-0.15333333333333332</v>
      </c>
      <c r="N37" s="55">
        <v>142</v>
      </c>
      <c r="O37" s="55">
        <v>113</v>
      </c>
      <c r="P37" s="26">
        <f t="shared" ref="P37:P45" si="22">O37-N37</f>
        <v>-29</v>
      </c>
      <c r="Q37" s="28">
        <f t="shared" ref="Q37:Q45" si="23">P37/N37</f>
        <v>-0.20422535211267606</v>
      </c>
      <c r="R37" s="2"/>
    </row>
    <row r="38" spans="1:18" x14ac:dyDescent="0.2">
      <c r="A38" s="17" t="s">
        <v>10</v>
      </c>
      <c r="B38" s="16">
        <v>2191</v>
      </c>
      <c r="C38" s="16">
        <v>1547</v>
      </c>
      <c r="D38" s="26">
        <f t="shared" si="16"/>
        <v>-644</v>
      </c>
      <c r="E38" s="27">
        <f t="shared" si="17"/>
        <v>-0.29392971246006389</v>
      </c>
      <c r="F38" s="16">
        <v>2056</v>
      </c>
      <c r="G38" s="16">
        <v>1520</v>
      </c>
      <c r="H38" s="26">
        <f t="shared" si="18"/>
        <v>-536</v>
      </c>
      <c r="I38" s="27">
        <f t="shared" si="19"/>
        <v>-0.26070038910505838</v>
      </c>
      <c r="J38" s="16">
        <v>2229</v>
      </c>
      <c r="K38" s="16">
        <v>1800</v>
      </c>
      <c r="L38" s="26">
        <f t="shared" si="20"/>
        <v>-429</v>
      </c>
      <c r="M38" s="27">
        <f t="shared" si="21"/>
        <v>-0.19246298788694483</v>
      </c>
      <c r="N38" s="55">
        <v>2107</v>
      </c>
      <c r="O38" s="55">
        <v>1683</v>
      </c>
      <c r="P38" s="26">
        <f t="shared" si="22"/>
        <v>-424</v>
      </c>
      <c r="Q38" s="28">
        <f t="shared" si="23"/>
        <v>-0.20123398196487899</v>
      </c>
      <c r="R38" s="2"/>
    </row>
    <row r="39" spans="1:18" x14ac:dyDescent="0.2">
      <c r="A39" s="17" t="s">
        <v>11</v>
      </c>
      <c r="B39" s="16">
        <v>3376</v>
      </c>
      <c r="C39" s="16">
        <v>2949</v>
      </c>
      <c r="D39" s="26">
        <f t="shared" si="16"/>
        <v>-427</v>
      </c>
      <c r="E39" s="27">
        <f t="shared" si="17"/>
        <v>-0.12648104265402843</v>
      </c>
      <c r="F39" s="16">
        <v>3054</v>
      </c>
      <c r="G39" s="16">
        <v>2778</v>
      </c>
      <c r="H39" s="26">
        <f t="shared" si="18"/>
        <v>-276</v>
      </c>
      <c r="I39" s="27">
        <f t="shared" si="19"/>
        <v>-9.0373280943025547E-2</v>
      </c>
      <c r="J39" s="16">
        <v>3537</v>
      </c>
      <c r="K39" s="16">
        <v>3221</v>
      </c>
      <c r="L39" s="26">
        <f t="shared" si="20"/>
        <v>-316</v>
      </c>
      <c r="M39" s="27">
        <f t="shared" si="21"/>
        <v>-8.9341249646593152E-2</v>
      </c>
      <c r="N39" s="55">
        <v>3384</v>
      </c>
      <c r="O39" s="55">
        <v>3134</v>
      </c>
      <c r="P39" s="26">
        <f t="shared" si="22"/>
        <v>-250</v>
      </c>
      <c r="Q39" s="28">
        <f t="shared" si="23"/>
        <v>-7.3877068557919617E-2</v>
      </c>
      <c r="R39" s="2"/>
    </row>
    <row r="40" spans="1:18" x14ac:dyDescent="0.2">
      <c r="A40" s="20" t="s">
        <v>12</v>
      </c>
      <c r="B40" s="16">
        <v>4923</v>
      </c>
      <c r="C40" s="16">
        <v>4850</v>
      </c>
      <c r="D40" s="26">
        <f t="shared" si="16"/>
        <v>-73</v>
      </c>
      <c r="E40" s="27">
        <f t="shared" si="17"/>
        <v>-1.4828356693073329E-2</v>
      </c>
      <c r="F40" s="16">
        <v>4498</v>
      </c>
      <c r="G40" s="16">
        <v>4513</v>
      </c>
      <c r="H40" s="26">
        <f t="shared" si="18"/>
        <v>15</v>
      </c>
      <c r="I40" s="27">
        <f t="shared" si="19"/>
        <v>3.3348154735437971E-3</v>
      </c>
      <c r="J40" s="16">
        <v>5443</v>
      </c>
      <c r="K40" s="16">
        <v>5598</v>
      </c>
      <c r="L40" s="26">
        <f t="shared" si="20"/>
        <v>155</v>
      </c>
      <c r="M40" s="27">
        <f t="shared" si="21"/>
        <v>2.8476942862392062E-2</v>
      </c>
      <c r="N40" s="55">
        <v>5591</v>
      </c>
      <c r="O40" s="55">
        <v>5734</v>
      </c>
      <c r="P40" s="26">
        <f t="shared" si="22"/>
        <v>143</v>
      </c>
      <c r="Q40" s="28">
        <f t="shared" si="23"/>
        <v>2.5576819889107493E-2</v>
      </c>
      <c r="R40" s="2"/>
    </row>
    <row r="41" spans="1:18" x14ac:dyDescent="0.2">
      <c r="A41" s="20" t="s">
        <v>13</v>
      </c>
      <c r="B41" s="16">
        <v>3557</v>
      </c>
      <c r="C41" s="16">
        <v>3349</v>
      </c>
      <c r="D41" s="26">
        <f t="shared" si="16"/>
        <v>-208</v>
      </c>
      <c r="E41" s="27">
        <f t="shared" si="17"/>
        <v>-5.8476244025864495E-2</v>
      </c>
      <c r="F41" s="16">
        <v>3509</v>
      </c>
      <c r="G41" s="16">
        <v>3314</v>
      </c>
      <c r="H41" s="26">
        <f t="shared" si="18"/>
        <v>-195</v>
      </c>
      <c r="I41" s="27">
        <f t="shared" si="19"/>
        <v>-5.5571387859789115E-2</v>
      </c>
      <c r="J41" s="16">
        <v>4608</v>
      </c>
      <c r="K41" s="16">
        <v>4427</v>
      </c>
      <c r="L41" s="26">
        <f t="shared" si="20"/>
        <v>-181</v>
      </c>
      <c r="M41" s="27">
        <f t="shared" si="21"/>
        <v>-3.9279513888888888E-2</v>
      </c>
      <c r="N41" s="55">
        <v>4775</v>
      </c>
      <c r="O41" s="55">
        <v>4713</v>
      </c>
      <c r="P41" s="26">
        <f t="shared" si="22"/>
        <v>-62</v>
      </c>
      <c r="Q41" s="28">
        <f t="shared" si="23"/>
        <v>-1.2984293193717278E-2</v>
      </c>
      <c r="R41" s="2"/>
    </row>
    <row r="42" spans="1:18" x14ac:dyDescent="0.2">
      <c r="A42" s="20" t="s">
        <v>26</v>
      </c>
      <c r="B42" s="16">
        <v>1851</v>
      </c>
      <c r="C42" s="16">
        <v>1651</v>
      </c>
      <c r="D42" s="26">
        <f t="shared" si="16"/>
        <v>-200</v>
      </c>
      <c r="E42" s="27">
        <f t="shared" si="17"/>
        <v>-0.10804970286331712</v>
      </c>
      <c r="F42" s="16">
        <v>1840</v>
      </c>
      <c r="G42" s="16">
        <v>1654</v>
      </c>
      <c r="H42" s="26">
        <f t="shared" si="18"/>
        <v>-186</v>
      </c>
      <c r="I42" s="27">
        <f t="shared" si="19"/>
        <v>-0.10108695652173913</v>
      </c>
      <c r="J42" s="16">
        <v>2291</v>
      </c>
      <c r="K42" s="16">
        <v>2128</v>
      </c>
      <c r="L42" s="26">
        <f t="shared" si="20"/>
        <v>-163</v>
      </c>
      <c r="M42" s="27">
        <f t="shared" si="21"/>
        <v>-7.1147970318638148E-2</v>
      </c>
      <c r="N42" s="55">
        <v>2391</v>
      </c>
      <c r="O42" s="55">
        <v>2207</v>
      </c>
      <c r="P42" s="26">
        <f t="shared" si="22"/>
        <v>-184</v>
      </c>
      <c r="Q42" s="28">
        <f t="shared" si="23"/>
        <v>-7.6955248849853622E-2</v>
      </c>
      <c r="R42" s="2"/>
    </row>
    <row r="43" spans="1:18" x14ac:dyDescent="0.2">
      <c r="A43" s="20" t="s">
        <v>27</v>
      </c>
      <c r="B43" s="16">
        <v>1768</v>
      </c>
      <c r="C43" s="16">
        <v>1675</v>
      </c>
      <c r="D43" s="26">
        <f t="shared" si="16"/>
        <v>-93</v>
      </c>
      <c r="E43" s="27">
        <f t="shared" si="17"/>
        <v>-5.2601809954751132E-2</v>
      </c>
      <c r="F43" s="16">
        <v>1737</v>
      </c>
      <c r="G43" s="16">
        <v>1640</v>
      </c>
      <c r="H43" s="26">
        <f t="shared" si="18"/>
        <v>-97</v>
      </c>
      <c r="I43" s="27">
        <f t="shared" si="19"/>
        <v>-5.5843408175014396E-2</v>
      </c>
      <c r="J43" s="16">
        <v>2143</v>
      </c>
      <c r="K43" s="16">
        <v>2035</v>
      </c>
      <c r="L43" s="26">
        <f t="shared" si="20"/>
        <v>-108</v>
      </c>
      <c r="M43" s="27">
        <f t="shared" si="21"/>
        <v>-5.0396640223985066E-2</v>
      </c>
      <c r="N43" s="55">
        <v>2208</v>
      </c>
      <c r="O43" s="55">
        <v>2170</v>
      </c>
      <c r="P43" s="26">
        <f t="shared" si="22"/>
        <v>-38</v>
      </c>
      <c r="Q43" s="28">
        <f t="shared" si="23"/>
        <v>-1.7210144927536232E-2</v>
      </c>
      <c r="R43" s="2"/>
    </row>
    <row r="44" spans="1:18" x14ac:dyDescent="0.2">
      <c r="A44" s="20" t="s">
        <v>14</v>
      </c>
      <c r="B44" s="16">
        <v>1109</v>
      </c>
      <c r="C44" s="16">
        <v>1030</v>
      </c>
      <c r="D44" s="26">
        <f t="shared" si="16"/>
        <v>-79</v>
      </c>
      <c r="E44" s="27">
        <f t="shared" si="17"/>
        <v>-7.1235347159603252E-2</v>
      </c>
      <c r="F44" s="16">
        <v>1085</v>
      </c>
      <c r="G44" s="16">
        <v>1030</v>
      </c>
      <c r="H44" s="26">
        <f t="shared" si="18"/>
        <v>-55</v>
      </c>
      <c r="I44" s="27">
        <f t="shared" si="19"/>
        <v>-5.0691244239631339E-2</v>
      </c>
      <c r="J44" s="16">
        <v>1254</v>
      </c>
      <c r="K44" s="16">
        <v>1243</v>
      </c>
      <c r="L44" s="26">
        <f t="shared" si="20"/>
        <v>-11</v>
      </c>
      <c r="M44" s="27">
        <f t="shared" si="21"/>
        <v>-8.771929824561403E-3</v>
      </c>
      <c r="N44" s="55">
        <v>1256</v>
      </c>
      <c r="O44" s="55">
        <v>1287</v>
      </c>
      <c r="P44" s="26">
        <f t="shared" si="22"/>
        <v>31</v>
      </c>
      <c r="Q44" s="28">
        <f t="shared" si="23"/>
        <v>2.4681528662420384E-2</v>
      </c>
      <c r="R44" s="2"/>
    </row>
    <row r="45" spans="1:18" x14ac:dyDescent="0.2">
      <c r="A45" s="20" t="s">
        <v>15</v>
      </c>
      <c r="B45" s="16">
        <v>68</v>
      </c>
      <c r="C45" s="16">
        <v>66</v>
      </c>
      <c r="D45" s="26">
        <f t="shared" si="16"/>
        <v>-2</v>
      </c>
      <c r="E45" s="27">
        <f t="shared" si="17"/>
        <v>-2.9411764705882353E-2</v>
      </c>
      <c r="F45" s="16">
        <v>73</v>
      </c>
      <c r="G45" s="16">
        <v>68</v>
      </c>
      <c r="H45" s="26">
        <f t="shared" si="18"/>
        <v>-5</v>
      </c>
      <c r="I45" s="27">
        <f t="shared" si="19"/>
        <v>-6.8493150684931503E-2</v>
      </c>
      <c r="J45" s="16">
        <v>78</v>
      </c>
      <c r="K45" s="16">
        <v>74</v>
      </c>
      <c r="L45" s="26">
        <f t="shared" si="20"/>
        <v>-4</v>
      </c>
      <c r="M45" s="27">
        <f t="shared" si="21"/>
        <v>-5.128205128205128E-2</v>
      </c>
      <c r="N45" s="55">
        <v>79</v>
      </c>
      <c r="O45" s="55">
        <v>79</v>
      </c>
      <c r="P45" s="26">
        <f t="shared" si="22"/>
        <v>0</v>
      </c>
      <c r="Q45" s="28">
        <f t="shared" si="23"/>
        <v>0</v>
      </c>
      <c r="R45" s="2"/>
    </row>
    <row r="46" spans="1:18" x14ac:dyDescent="0.2">
      <c r="A46" s="17"/>
      <c r="B46" s="26"/>
      <c r="C46" s="26"/>
      <c r="D46" s="26" t="s">
        <v>9</v>
      </c>
      <c r="E46" s="27" t="s">
        <v>9</v>
      </c>
      <c r="F46" s="26"/>
      <c r="G46" s="26"/>
      <c r="H46" s="26" t="s">
        <v>9</v>
      </c>
      <c r="I46" s="27" t="s">
        <v>9</v>
      </c>
      <c r="J46" s="16"/>
      <c r="K46" s="16"/>
      <c r="L46" s="26" t="s">
        <v>25</v>
      </c>
      <c r="M46" s="27" t="s">
        <v>9</v>
      </c>
      <c r="N46" s="26"/>
      <c r="O46" s="26"/>
      <c r="P46" s="26" t="s">
        <v>9</v>
      </c>
      <c r="Q46" s="28" t="s">
        <v>9</v>
      </c>
      <c r="R46" s="2"/>
    </row>
    <row r="47" spans="1:18" x14ac:dyDescent="0.2">
      <c r="A47" s="17" t="s">
        <v>16</v>
      </c>
      <c r="B47" s="26">
        <f>SUM(B37:B46)</f>
        <v>18986</v>
      </c>
      <c r="C47" s="26">
        <f>SUM(C37:C46)</f>
        <v>17206</v>
      </c>
      <c r="D47" s="26">
        <f>C47-B47</f>
        <v>-1780</v>
      </c>
      <c r="E47" s="27">
        <f>D47/B47</f>
        <v>-9.3753291899294211E-2</v>
      </c>
      <c r="F47" s="26">
        <f>SUM(F37:F45)</f>
        <v>17984</v>
      </c>
      <c r="G47" s="26">
        <f>SUM(G37:G45)</f>
        <v>16612</v>
      </c>
      <c r="H47" s="26">
        <f>G47-F47</f>
        <v>-1372</v>
      </c>
      <c r="I47" s="27">
        <f>H47/F47</f>
        <v>-7.6290035587188609E-2</v>
      </c>
      <c r="J47" s="26">
        <f>SUM(J37:J46)</f>
        <v>21733</v>
      </c>
      <c r="K47" s="26">
        <f>SUM(K37:K46)</f>
        <v>20653</v>
      </c>
      <c r="L47" s="26">
        <f>K47-J47</f>
        <v>-1080</v>
      </c>
      <c r="M47" s="27">
        <f>L47/J47</f>
        <v>-4.9694013711866748E-2</v>
      </c>
      <c r="N47" s="26">
        <f>SUM(N37:N46)</f>
        <v>21933</v>
      </c>
      <c r="O47" s="26">
        <f>SUM(O37:O46)</f>
        <v>21120</v>
      </c>
      <c r="P47" s="26">
        <f>O47-N47</f>
        <v>-813</v>
      </c>
      <c r="Q47" s="28">
        <f>P47/N47</f>
        <v>-3.7067432635754342E-2</v>
      </c>
      <c r="R47" s="2"/>
    </row>
    <row r="48" spans="1:18" x14ac:dyDescent="0.2">
      <c r="A48" s="1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9"/>
      <c r="R48" s="2"/>
    </row>
    <row r="49" spans="1:18" ht="3.75" customHeight="1" x14ac:dyDescent="0.2">
      <c r="A49" s="17"/>
      <c r="B49" s="22"/>
      <c r="C49" s="22"/>
      <c r="D49" s="27"/>
      <c r="E49" s="27"/>
      <c r="F49" s="22"/>
      <c r="G49" s="22"/>
      <c r="H49" s="27"/>
      <c r="I49" s="27"/>
      <c r="J49" s="22"/>
      <c r="K49" s="22"/>
      <c r="L49" s="27"/>
      <c r="M49" s="27"/>
      <c r="N49" s="22"/>
      <c r="O49" s="22"/>
      <c r="P49" s="27"/>
      <c r="Q49" s="28"/>
      <c r="R49" s="2"/>
    </row>
    <row r="50" spans="1:18" ht="3.75" customHeight="1" x14ac:dyDescent="0.2">
      <c r="A50" s="25"/>
      <c r="B50" s="16"/>
      <c r="C50" s="16"/>
      <c r="D50" s="16"/>
      <c r="E50" s="16"/>
      <c r="F50" s="24"/>
      <c r="G50" s="24"/>
      <c r="H50" s="16"/>
      <c r="I50" s="16"/>
      <c r="J50" s="16"/>
      <c r="K50" s="16"/>
      <c r="L50" s="16"/>
      <c r="M50" s="16"/>
      <c r="N50" s="24"/>
      <c r="O50" s="24"/>
      <c r="P50" s="16"/>
      <c r="Q50" s="19"/>
      <c r="R50" s="2"/>
    </row>
    <row r="51" spans="1:18" x14ac:dyDescent="0.2">
      <c r="A51" s="32"/>
      <c r="B51" s="57" t="s">
        <v>55</v>
      </c>
      <c r="C51" s="57"/>
      <c r="D51" s="57"/>
      <c r="E51" s="57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</row>
    <row r="52" spans="1:18" x14ac:dyDescent="0.2">
      <c r="A52" s="20" t="s">
        <v>8</v>
      </c>
      <c r="B52" s="26">
        <f>(B7+F7+J7+N7+B22+F22+J22+N22+B37+F37+J37+N37)/12</f>
        <v>134.08333333333334</v>
      </c>
      <c r="C52" s="26">
        <f>(C7+G7+K7+O7+C22+G22+K22+O22+C37+G37+K37+O37)/12</f>
        <v>107.91666666666667</v>
      </c>
      <c r="D52" s="26">
        <f>C52-B52</f>
        <v>-26.166666666666671</v>
      </c>
      <c r="E52" s="27">
        <f>D52/B52</f>
        <v>-0.19515226848974521</v>
      </c>
      <c r="F52" s="16"/>
      <c r="G52" s="16"/>
      <c r="H52" s="29"/>
      <c r="I52" s="29"/>
      <c r="J52" s="29"/>
      <c r="K52" s="29"/>
      <c r="L52" s="29"/>
      <c r="M52" s="29"/>
      <c r="N52" s="29"/>
      <c r="O52" s="29"/>
      <c r="P52" s="29"/>
      <c r="Q52" s="30"/>
    </row>
    <row r="53" spans="1:18" x14ac:dyDescent="0.2">
      <c r="A53" s="17" t="s">
        <v>10</v>
      </c>
      <c r="B53" s="26">
        <f t="shared" ref="B53:B60" si="24">(B8+F8+J8+N8+B23+F23+J23+N23+B38+F38+J38+N38)/12</f>
        <v>2192.1666666666665</v>
      </c>
      <c r="C53" s="26">
        <f t="shared" ref="C53:C60" si="25">(C8+G8+K8+O8+C23+G23+K23+O23+C38+G38+K38+O38)/12</f>
        <v>1736.4166666666667</v>
      </c>
      <c r="D53" s="26">
        <f t="shared" ref="D53:D60" si="26">C53-B53</f>
        <v>-455.74999999999977</v>
      </c>
      <c r="E53" s="27">
        <f t="shared" ref="E53:E60" si="27">D53/B53</f>
        <v>-0.20789933855394196</v>
      </c>
      <c r="F53" s="16"/>
      <c r="G53" s="16"/>
      <c r="H53" s="29"/>
      <c r="I53" s="26"/>
      <c r="J53" s="29"/>
      <c r="K53" s="29"/>
      <c r="L53" s="29"/>
      <c r="M53" s="29"/>
      <c r="N53" s="29"/>
      <c r="O53" s="29"/>
      <c r="P53" s="29"/>
      <c r="Q53" s="30"/>
    </row>
    <row r="54" spans="1:18" x14ac:dyDescent="0.2">
      <c r="A54" s="17" t="s">
        <v>11</v>
      </c>
      <c r="B54" s="26">
        <f t="shared" si="24"/>
        <v>3601.5</v>
      </c>
      <c r="C54" s="26">
        <f t="shared" si="25"/>
        <v>3138.1666666666665</v>
      </c>
      <c r="D54" s="26">
        <f t="shared" si="26"/>
        <v>-463.33333333333348</v>
      </c>
      <c r="E54" s="27">
        <f t="shared" si="27"/>
        <v>-0.12865009949558059</v>
      </c>
      <c r="F54" s="16"/>
      <c r="G54" s="16"/>
      <c r="H54" s="29"/>
      <c r="I54" s="29"/>
      <c r="J54" s="29"/>
      <c r="K54" s="29"/>
      <c r="L54" s="29"/>
      <c r="M54" s="29"/>
      <c r="N54" s="29"/>
      <c r="O54" s="29"/>
      <c r="P54" s="29"/>
      <c r="Q54" s="30"/>
    </row>
    <row r="55" spans="1:18" x14ac:dyDescent="0.2">
      <c r="A55" s="20" t="s">
        <v>12</v>
      </c>
      <c r="B55" s="26">
        <f t="shared" si="24"/>
        <v>5432</v>
      </c>
      <c r="C55" s="26">
        <f t="shared" si="25"/>
        <v>5262.833333333333</v>
      </c>
      <c r="D55" s="26">
        <f t="shared" si="26"/>
        <v>-169.16666666666697</v>
      </c>
      <c r="E55" s="27">
        <f t="shared" si="27"/>
        <v>-3.1142611683848853E-2</v>
      </c>
      <c r="F55" s="16"/>
      <c r="G55" s="16"/>
      <c r="H55" s="29"/>
      <c r="I55" s="29"/>
      <c r="J55" s="29"/>
      <c r="K55" s="29"/>
      <c r="L55" s="29"/>
      <c r="M55" s="29"/>
      <c r="N55" s="29"/>
      <c r="O55" s="29"/>
      <c r="P55" s="29"/>
      <c r="Q55" s="30"/>
    </row>
    <row r="56" spans="1:18" x14ac:dyDescent="0.2">
      <c r="A56" s="20" t="s">
        <v>13</v>
      </c>
      <c r="B56" s="26">
        <f t="shared" si="24"/>
        <v>4312.166666666667</v>
      </c>
      <c r="C56" s="26">
        <f t="shared" si="25"/>
        <v>4018.6666666666665</v>
      </c>
      <c r="D56" s="26">
        <f t="shared" si="26"/>
        <v>-293.50000000000045</v>
      </c>
      <c r="E56" s="27">
        <f t="shared" si="27"/>
        <v>-6.8063231940633198E-2</v>
      </c>
      <c r="F56" s="16"/>
      <c r="G56" s="16"/>
      <c r="H56" s="29"/>
      <c r="I56" s="29"/>
      <c r="J56" s="29"/>
      <c r="K56" s="29"/>
      <c r="L56" s="29"/>
      <c r="M56" s="29"/>
      <c r="N56" s="29"/>
      <c r="O56" s="29"/>
      <c r="P56" s="29"/>
      <c r="Q56" s="30"/>
    </row>
    <row r="57" spans="1:18" x14ac:dyDescent="0.2">
      <c r="A57" s="20" t="s">
        <v>26</v>
      </c>
      <c r="B57" s="26">
        <f t="shared" si="24"/>
        <v>2192</v>
      </c>
      <c r="C57" s="26">
        <f t="shared" si="25"/>
        <v>2002.3333333333333</v>
      </c>
      <c r="D57" s="26">
        <f t="shared" si="26"/>
        <v>-189.66666666666674</v>
      </c>
      <c r="E57" s="27">
        <f t="shared" si="27"/>
        <v>-8.652676399026768E-2</v>
      </c>
      <c r="F57" s="16"/>
      <c r="G57" s="16"/>
      <c r="H57" s="29"/>
      <c r="I57" s="29"/>
      <c r="J57" s="29"/>
      <c r="K57" s="29"/>
      <c r="L57" s="29"/>
      <c r="M57" s="29"/>
      <c r="N57" s="29"/>
      <c r="O57" s="29"/>
      <c r="P57" s="29"/>
      <c r="Q57" s="30"/>
    </row>
    <row r="58" spans="1:18" x14ac:dyDescent="0.2">
      <c r="A58" s="20" t="s">
        <v>27</v>
      </c>
      <c r="B58" s="26">
        <f t="shared" si="24"/>
        <v>2081</v>
      </c>
      <c r="C58" s="26">
        <f t="shared" si="25"/>
        <v>1927.6666666666667</v>
      </c>
      <c r="D58" s="26">
        <f t="shared" si="26"/>
        <v>-153.33333333333326</v>
      </c>
      <c r="E58" s="27">
        <f t="shared" si="27"/>
        <v>-7.3682524427358606E-2</v>
      </c>
      <c r="F58" s="16"/>
      <c r="G58" s="16"/>
      <c r="H58" s="29"/>
      <c r="I58" s="29"/>
      <c r="J58" s="29"/>
      <c r="K58" s="29"/>
      <c r="L58" s="29"/>
      <c r="M58" s="29"/>
      <c r="N58" s="29"/>
      <c r="O58" s="29"/>
      <c r="P58" s="29"/>
      <c r="Q58" s="30"/>
    </row>
    <row r="59" spans="1:18" x14ac:dyDescent="0.2">
      <c r="A59" s="20" t="s">
        <v>14</v>
      </c>
      <c r="B59" s="26">
        <f t="shared" si="24"/>
        <v>1225.5</v>
      </c>
      <c r="C59" s="26">
        <f t="shared" si="25"/>
        <v>1149.5</v>
      </c>
      <c r="D59" s="26">
        <f t="shared" si="26"/>
        <v>-76</v>
      </c>
      <c r="E59" s="27">
        <f t="shared" si="27"/>
        <v>-6.2015503875968991E-2</v>
      </c>
      <c r="F59" s="16"/>
      <c r="G59" s="16"/>
      <c r="H59" s="29"/>
      <c r="I59" s="29"/>
      <c r="J59" s="29"/>
      <c r="K59" s="29"/>
      <c r="L59" s="29"/>
      <c r="M59" s="29"/>
      <c r="N59" s="29"/>
      <c r="O59" s="29"/>
      <c r="P59" s="29"/>
      <c r="Q59" s="30"/>
    </row>
    <row r="60" spans="1:18" x14ac:dyDescent="0.2">
      <c r="A60" s="20" t="s">
        <v>15</v>
      </c>
      <c r="B60" s="26">
        <f t="shared" si="24"/>
        <v>71.25</v>
      </c>
      <c r="C60" s="26">
        <f t="shared" si="25"/>
        <v>70.583333333333329</v>
      </c>
      <c r="D60" s="26">
        <f t="shared" si="26"/>
        <v>-0.6666666666666714</v>
      </c>
      <c r="E60" s="27">
        <f t="shared" si="27"/>
        <v>-9.3567251461988965E-3</v>
      </c>
      <c r="F60" s="16"/>
      <c r="G60" s="16"/>
      <c r="H60" s="29"/>
      <c r="I60" s="29"/>
      <c r="J60" s="29"/>
      <c r="K60" s="29"/>
      <c r="L60" s="29"/>
      <c r="M60" s="29"/>
      <c r="N60" s="29"/>
      <c r="O60" s="29"/>
      <c r="P60" s="29"/>
      <c r="Q60" s="30"/>
    </row>
    <row r="61" spans="1:18" x14ac:dyDescent="0.2">
      <c r="A61" s="17"/>
      <c r="B61" s="26"/>
      <c r="C61" s="26"/>
      <c r="D61" s="26"/>
      <c r="E61" s="27" t="s">
        <v>9</v>
      </c>
      <c r="F61" s="16"/>
      <c r="G61" s="16"/>
      <c r="H61" s="29"/>
      <c r="I61" s="29"/>
      <c r="J61" s="29"/>
      <c r="K61" s="29"/>
      <c r="L61" s="29"/>
      <c r="M61" s="29"/>
      <c r="N61" s="29"/>
      <c r="O61" s="29"/>
      <c r="P61" s="29"/>
      <c r="Q61" s="30"/>
    </row>
    <row r="62" spans="1:18" x14ac:dyDescent="0.2">
      <c r="A62" s="17" t="s">
        <v>16</v>
      </c>
      <c r="B62" s="26">
        <f>(B17+F17+J17+N17+B32+F32+J32+N32+B47+F47+J47+N47)/12</f>
        <v>21241.666666666668</v>
      </c>
      <c r="C62" s="26">
        <f>(C17+G17+K17+O17+C32+G32+K32+O32+C47+G47+K47+O47)/12</f>
        <v>19414.083333333332</v>
      </c>
      <c r="D62" s="26">
        <f>C62-B62</f>
        <v>-1827.5833333333358</v>
      </c>
      <c r="E62" s="27">
        <f>D62/B62</f>
        <v>-8.6037661828168022E-2</v>
      </c>
      <c r="F62" s="16"/>
      <c r="G62" s="16"/>
      <c r="H62" s="29"/>
      <c r="I62" s="29"/>
      <c r="J62" s="29"/>
      <c r="K62" s="29"/>
      <c r="L62" s="29"/>
      <c r="M62" s="29"/>
      <c r="N62" s="29"/>
      <c r="O62" s="29"/>
      <c r="P62" s="29"/>
      <c r="Q62" s="30"/>
    </row>
    <row r="63" spans="1:18" ht="12" thickBot="1" x14ac:dyDescent="0.25">
      <c r="A63" s="9"/>
      <c r="B63" s="50"/>
      <c r="C63" s="50"/>
      <c r="D63" s="50"/>
      <c r="E63" s="10"/>
      <c r="F63" s="10"/>
      <c r="G63" s="10"/>
      <c r="H63" s="33"/>
      <c r="I63" s="33"/>
      <c r="J63" s="33"/>
      <c r="K63" s="33"/>
      <c r="L63" s="33"/>
      <c r="M63" s="33"/>
      <c r="N63" s="33"/>
      <c r="O63" s="33"/>
      <c r="P63" s="33"/>
      <c r="Q63" s="34"/>
    </row>
    <row r="64" spans="1:18" ht="12.75" customHeight="1" x14ac:dyDescent="0.2">
      <c r="A64" s="29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1:17" ht="12.75" customHeight="1" x14ac:dyDescent="0.2">
      <c r="A65" s="37"/>
      <c r="B65" s="37"/>
      <c r="C65" s="52"/>
      <c r="D65" s="37"/>
      <c r="E65" s="37"/>
      <c r="F65" s="37"/>
      <c r="G65" s="37"/>
      <c r="H65" s="37"/>
      <c r="I65" s="37"/>
      <c r="J65" s="2"/>
    </row>
    <row r="66" spans="1:17" ht="12.75" customHeight="1" x14ac:dyDescent="0.2">
      <c r="A66" s="3"/>
      <c r="B66" s="51"/>
      <c r="C66" s="51"/>
      <c r="D66" s="38"/>
      <c r="E66" s="38"/>
      <c r="F66" s="38"/>
      <c r="G66" s="38"/>
      <c r="H66" s="38"/>
      <c r="I66" s="38"/>
      <c r="J66" s="29"/>
      <c r="K66" s="29"/>
      <c r="L66" s="29"/>
      <c r="M66" s="29"/>
      <c r="N66" s="29"/>
      <c r="O66" s="29"/>
      <c r="P66" s="29"/>
      <c r="Q66" s="29"/>
    </row>
    <row r="67" spans="1:17" ht="12.75" customHeight="1" x14ac:dyDescent="0.2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1:17" ht="12.75" customHeight="1" x14ac:dyDescent="0.2">
      <c r="B68" s="37"/>
      <c r="C68" s="52"/>
      <c r="D68" s="37"/>
      <c r="E68" s="37"/>
      <c r="F68" s="37"/>
      <c r="G68" s="37"/>
      <c r="H68" s="37"/>
      <c r="I68" s="37"/>
    </row>
    <row r="69" spans="1:17" x14ac:dyDescent="0.2">
      <c r="B69" s="2"/>
      <c r="C69" s="53"/>
    </row>
  </sheetData>
  <mergeCells count="3">
    <mergeCell ref="B64:Q64"/>
    <mergeCell ref="B67:Q67"/>
    <mergeCell ref="B51:E51"/>
  </mergeCells>
  <phoneticPr fontId="0" type="noConversion"/>
  <pageMargins left="0.21" right="0.35433070866141736" top="0.4" bottom="0.59055118110236227" header="0.4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20" sqref="I20"/>
    </sheetView>
  </sheetViews>
  <sheetFormatPr defaultRowHeight="12.75" x14ac:dyDescent="0.2"/>
  <sheetData>
    <row r="1" spans="1:6" x14ac:dyDescent="0.2">
      <c r="A1" s="39" t="s">
        <v>44</v>
      </c>
      <c r="B1" s="40"/>
      <c r="C1" s="39">
        <v>2002</v>
      </c>
      <c r="D1" s="39">
        <v>2003</v>
      </c>
      <c r="E1" s="39">
        <v>2004</v>
      </c>
      <c r="F1" s="44">
        <v>2005</v>
      </c>
    </row>
    <row r="2" spans="1:6" x14ac:dyDescent="0.2">
      <c r="B2" s="40" t="s">
        <v>28</v>
      </c>
      <c r="C2" s="40">
        <v>13360</v>
      </c>
      <c r="D2" s="40">
        <v>13779</v>
      </c>
      <c r="E2" s="40">
        <v>16111</v>
      </c>
      <c r="F2" s="40">
        <v>18377</v>
      </c>
    </row>
    <row r="3" spans="1:6" x14ac:dyDescent="0.2">
      <c r="B3" s="40" t="s">
        <v>29</v>
      </c>
      <c r="C3" s="40">
        <v>13067</v>
      </c>
      <c r="D3" s="40">
        <v>13516</v>
      </c>
      <c r="E3" s="40">
        <v>16001</v>
      </c>
      <c r="F3" s="40">
        <v>18401</v>
      </c>
    </row>
    <row r="4" spans="1:6" x14ac:dyDescent="0.2">
      <c r="B4" s="40" t="s">
        <v>30</v>
      </c>
      <c r="C4" s="40">
        <v>11046</v>
      </c>
      <c r="D4" s="40">
        <v>12650</v>
      </c>
      <c r="E4" s="40">
        <v>13796</v>
      </c>
      <c r="F4" s="40">
        <v>12510</v>
      </c>
    </row>
    <row r="5" spans="1:6" x14ac:dyDescent="0.2">
      <c r="B5" s="40" t="s">
        <v>31</v>
      </c>
      <c r="C5" s="40">
        <v>9483</v>
      </c>
      <c r="D5" s="40">
        <v>11532</v>
      </c>
      <c r="E5" s="40">
        <v>10193</v>
      </c>
      <c r="F5" s="40">
        <v>11134</v>
      </c>
    </row>
    <row r="6" spans="1:6" x14ac:dyDescent="0.2">
      <c r="B6" s="40" t="s">
        <v>32</v>
      </c>
      <c r="C6" s="40">
        <v>8405</v>
      </c>
      <c r="D6" s="40">
        <v>9969</v>
      </c>
      <c r="E6" s="40">
        <v>9632</v>
      </c>
      <c r="F6" s="40">
        <v>10941</v>
      </c>
    </row>
    <row r="7" spans="1:6" x14ac:dyDescent="0.2">
      <c r="B7" s="40" t="s">
        <v>33</v>
      </c>
      <c r="C7" s="40">
        <v>9166</v>
      </c>
      <c r="D7" s="40">
        <v>10897</v>
      </c>
      <c r="E7" s="40">
        <v>10909</v>
      </c>
      <c r="F7" s="46">
        <v>12197</v>
      </c>
    </row>
    <row r="8" spans="1:6" x14ac:dyDescent="0.2">
      <c r="B8" s="40" t="s">
        <v>34</v>
      </c>
      <c r="C8" s="40">
        <v>10023</v>
      </c>
      <c r="D8" s="40">
        <v>12093</v>
      </c>
      <c r="E8" s="40">
        <v>11690</v>
      </c>
      <c r="F8" s="47">
        <v>12205</v>
      </c>
    </row>
    <row r="9" spans="1:6" x14ac:dyDescent="0.2">
      <c r="B9" s="40" t="s">
        <v>35</v>
      </c>
      <c r="C9" s="40">
        <v>9869</v>
      </c>
      <c r="D9" s="40">
        <v>11290</v>
      </c>
      <c r="E9" s="40">
        <v>11318</v>
      </c>
      <c r="F9" s="46">
        <v>12622</v>
      </c>
    </row>
    <row r="10" spans="1:6" x14ac:dyDescent="0.2">
      <c r="B10" s="40" t="s">
        <v>36</v>
      </c>
      <c r="C10" s="40">
        <v>9326</v>
      </c>
      <c r="D10" s="40">
        <v>10506</v>
      </c>
      <c r="E10" s="40">
        <v>10847</v>
      </c>
      <c r="F10" s="46">
        <v>11549</v>
      </c>
    </row>
    <row r="11" spans="1:6" x14ac:dyDescent="0.2">
      <c r="B11" s="40" t="s">
        <v>37</v>
      </c>
      <c r="C11" s="40">
        <v>9197</v>
      </c>
      <c r="D11" s="40">
        <v>10134</v>
      </c>
      <c r="E11" s="40">
        <v>10163</v>
      </c>
      <c r="F11" s="46">
        <v>10695</v>
      </c>
    </row>
    <row r="12" spans="1:6" x14ac:dyDescent="0.2">
      <c r="B12" s="40" t="s">
        <v>38</v>
      </c>
      <c r="C12" s="40">
        <v>11451</v>
      </c>
      <c r="D12" s="40">
        <v>12477</v>
      </c>
      <c r="E12" s="40">
        <v>14544</v>
      </c>
      <c r="F12" s="48">
        <f>SUM(F2:F11)</f>
        <v>130631</v>
      </c>
    </row>
    <row r="13" spans="1:6" x14ac:dyDescent="0.2">
      <c r="B13" s="40" t="s">
        <v>39</v>
      </c>
      <c r="C13" s="40">
        <v>12344</v>
      </c>
      <c r="D13" s="40">
        <v>14691</v>
      </c>
      <c r="E13" s="40">
        <v>16600</v>
      </c>
      <c r="F13" s="40"/>
    </row>
    <row r="14" spans="1:6" x14ac:dyDescent="0.2">
      <c r="B14" s="40"/>
      <c r="C14" s="40"/>
      <c r="D14" s="40"/>
      <c r="E14" s="40"/>
      <c r="F14" s="40"/>
    </row>
    <row r="15" spans="1:6" x14ac:dyDescent="0.2">
      <c r="B15" s="40"/>
      <c r="C15" s="40"/>
      <c r="D15" s="40"/>
      <c r="E15" s="40"/>
      <c r="F15" s="40"/>
    </row>
    <row r="16" spans="1:6" x14ac:dyDescent="0.2">
      <c r="B16" s="39" t="s">
        <v>45</v>
      </c>
      <c r="C16" s="41">
        <f>C2</f>
        <v>13360</v>
      </c>
      <c r="D16" s="41">
        <f>D2</f>
        <v>13779</v>
      </c>
      <c r="E16" s="41">
        <f>E2</f>
        <v>16111</v>
      </c>
      <c r="F16" s="41">
        <f>F2</f>
        <v>18377</v>
      </c>
    </row>
    <row r="17" spans="2:6" x14ac:dyDescent="0.2">
      <c r="B17" s="39" t="s">
        <v>46</v>
      </c>
      <c r="C17" s="41">
        <f>SUM(C2:C3)/2</f>
        <v>13213.5</v>
      </c>
      <c r="D17" s="41">
        <f>SUM(D2:D3)/2</f>
        <v>13647.5</v>
      </c>
      <c r="E17" s="41">
        <f>SUM(E$2:E3)/2</f>
        <v>16056</v>
      </c>
      <c r="F17" s="41">
        <f>SUM(F$2:F3)/2</f>
        <v>18389</v>
      </c>
    </row>
    <row r="18" spans="2:6" x14ac:dyDescent="0.2">
      <c r="B18" s="39" t="s">
        <v>47</v>
      </c>
      <c r="C18" s="41">
        <f>SUM(C2:C4)/3</f>
        <v>12491</v>
      </c>
      <c r="D18" s="41">
        <f>SUM(D2:D4)/3</f>
        <v>13315</v>
      </c>
      <c r="E18" s="41">
        <f>SUM(E$2:E4)/3</f>
        <v>15302.666666666666</v>
      </c>
      <c r="F18" s="41">
        <f>SUM(F$2:F4)/3</f>
        <v>16429.333333333332</v>
      </c>
    </row>
    <row r="19" spans="2:6" x14ac:dyDescent="0.2">
      <c r="B19" s="39" t="s">
        <v>48</v>
      </c>
      <c r="C19" s="41">
        <f>SUM(C2:C5)/4</f>
        <v>11739</v>
      </c>
      <c r="D19" s="41">
        <f>SUM(D2:D5)/4</f>
        <v>12869.25</v>
      </c>
      <c r="E19" s="41">
        <f>SUM(E$2:E5)/4</f>
        <v>14025.25</v>
      </c>
      <c r="F19" s="41">
        <f>SUM(F$2:F5)/4</f>
        <v>15105.5</v>
      </c>
    </row>
    <row r="20" spans="2:6" x14ac:dyDescent="0.2">
      <c r="B20" s="39" t="s">
        <v>49</v>
      </c>
      <c r="C20" s="41">
        <f>SUM(C2:C6)/5</f>
        <v>11072.2</v>
      </c>
      <c r="D20" s="41">
        <f>SUM(D2:D6)/5</f>
        <v>12289.2</v>
      </c>
      <c r="E20" s="41">
        <f>SUM(E$2:E6)/5</f>
        <v>13146.6</v>
      </c>
      <c r="F20" s="41">
        <f>SUM(F$2:F6)/5</f>
        <v>14272.6</v>
      </c>
    </row>
    <row r="21" spans="2:6" x14ac:dyDescent="0.2">
      <c r="B21" s="39" t="s">
        <v>50</v>
      </c>
      <c r="C21" s="41">
        <f>SUM(C2:C7)/6</f>
        <v>10754.5</v>
      </c>
      <c r="D21" s="41">
        <f>SUM(D2:D7)/6</f>
        <v>12057.166666666666</v>
      </c>
      <c r="E21" s="41">
        <f>SUM(E$2:E7)/6</f>
        <v>12773.666666666666</v>
      </c>
      <c r="F21" s="41">
        <f>SUM(F$2:F7)/6</f>
        <v>13926.666666666666</v>
      </c>
    </row>
    <row r="22" spans="2:6" x14ac:dyDescent="0.2">
      <c r="B22" s="39" t="s">
        <v>40</v>
      </c>
      <c r="C22" s="42">
        <v>10650</v>
      </c>
      <c r="D22" s="41">
        <f>SUM(D2:D8)/7</f>
        <v>12062.285714285714</v>
      </c>
      <c r="E22" s="41">
        <f>SUM(E$2:E8)/7</f>
        <v>12618.857142857143</v>
      </c>
      <c r="F22" s="41">
        <f>SUM(F$2:F8)/7</f>
        <v>13680.714285714286</v>
      </c>
    </row>
    <row r="23" spans="2:6" x14ac:dyDescent="0.2">
      <c r="B23" s="39" t="s">
        <v>41</v>
      </c>
      <c r="C23" s="42">
        <f>SUM(C2:C9)/8</f>
        <v>10552.375</v>
      </c>
      <c r="D23" s="42">
        <f>SUM(D2:D9)/8</f>
        <v>11965.75</v>
      </c>
      <c r="E23" s="41">
        <f>SUM(E$2:E9)/8</f>
        <v>12456.25</v>
      </c>
      <c r="F23" s="41">
        <f>SUM(F$2:F9)/8</f>
        <v>13548.375</v>
      </c>
    </row>
    <row r="24" spans="2:6" x14ac:dyDescent="0.2">
      <c r="B24" s="39" t="s">
        <v>42</v>
      </c>
      <c r="C24" s="42">
        <f>SUM(C2:C10)/9</f>
        <v>10416.111111111111</v>
      </c>
      <c r="D24" s="42">
        <f>SUM(D2:D10)/9</f>
        <v>11803.555555555555</v>
      </c>
      <c r="E24" s="41">
        <f>SUM(E$2:E10)/9</f>
        <v>12277.444444444445</v>
      </c>
      <c r="F24" s="41">
        <f>SUM(F$2:F10)/9</f>
        <v>13326.222222222223</v>
      </c>
    </row>
    <row r="25" spans="2:6" x14ac:dyDescent="0.2">
      <c r="B25" s="39" t="s">
        <v>43</v>
      </c>
      <c r="C25" s="42">
        <f>SUM(C2:C11)/10</f>
        <v>10294.200000000001</v>
      </c>
      <c r="D25" s="42">
        <f>SUM(D2:D11)/10</f>
        <v>11636.6</v>
      </c>
      <c r="E25" s="41">
        <f>SUM(E$2:E11)/10</f>
        <v>12066</v>
      </c>
      <c r="F25" s="41">
        <f>SUM(F$2:F11)/10</f>
        <v>13063.1</v>
      </c>
    </row>
    <row r="26" spans="2:6" x14ac:dyDescent="0.2">
      <c r="B26" s="39" t="s">
        <v>51</v>
      </c>
      <c r="C26" s="42">
        <f>SUM(C2:C12)/11</f>
        <v>10399.363636363636</v>
      </c>
      <c r="D26" s="42">
        <f>SUM(D2:D12)/11</f>
        <v>11713</v>
      </c>
      <c r="E26" s="41">
        <f>SUM(E$2:E12)/11</f>
        <v>12291.272727272728</v>
      </c>
      <c r="F26" s="41">
        <v>13086.636363636364</v>
      </c>
    </row>
    <row r="27" spans="2:6" x14ac:dyDescent="0.2">
      <c r="B27" s="39" t="s">
        <v>52</v>
      </c>
      <c r="C27" s="42">
        <f>SUM(C2:C13)/12</f>
        <v>10561.416666666666</v>
      </c>
      <c r="D27" s="42">
        <f>SUM(D2:D13)/12</f>
        <v>11961.166666666666</v>
      </c>
      <c r="E27" s="41">
        <f>SUM(E$2:E13)/12</f>
        <v>12650.333333333334</v>
      </c>
      <c r="F27" s="41">
        <f>SUM(F$2:F13)/12</f>
        <v>21771.833333333332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Ministry of Labour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Candidate Placement</dc:creator>
  <cp:lastModifiedBy>Administrator</cp:lastModifiedBy>
  <cp:lastPrinted>2018-01-23T07:24:01Z</cp:lastPrinted>
  <dcterms:created xsi:type="dcterms:W3CDTF">2003-03-03T10:28:55Z</dcterms:created>
  <dcterms:modified xsi:type="dcterms:W3CDTF">2018-01-23T07:25:31Z</dcterms:modified>
</cp:coreProperties>
</file>